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<sst xmlns="http://schemas.openxmlformats.org/spreadsheetml/2006/main" count="163" uniqueCount="90">
  <si>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</si>
  <si>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</si>
  <si>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</si>
  <si>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</si>
  <si>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</si>
  <si>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</si>
  <si>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</si>
  <si>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</si>
  <si>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</si>
  <si>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</si>
  <si>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</si>
  <si>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</si>
  <si>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</si>
  <si>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</si>
  <si>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</si>
  <si>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</si>
  <si>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</si>
  <si>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</si>
  <si>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</si>
  <si>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</si>
  <si>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</si>
  <si>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</si>
  <si>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</si>
  <si>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</si>
  <si>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</si>
  <si>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</si>
  <si>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</si>
  <si>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</si>
  <si>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</si>
  <si>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</si>
  <si>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</si>
  <si>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</si>
  <si>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</si>
  <si>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</si>
  <si>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</si>
  <si>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</si>
  <si>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</si>
  <si>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</si>
  <si>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</si>
  <si>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</si>
  <si>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</si>
  <si>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</si>
  <si>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</si>
  <si>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</si>
  <si>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</si>
  <si>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</si>
  <si>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</si>
  <si>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＜法適用以外＞
形式収支</t>
  </si>
  <si>
    <t>他会計からの
繰入金</t>
  </si>
  <si>
    <t>塩竈市</t>
  </si>
  <si>
    <t>老人保健医療事業
特別会計</t>
  </si>
  <si>
    <t>公共用地先行取得
事業特別会計</t>
  </si>
  <si>
    <t>土地区画整理事業
特別会計</t>
  </si>
  <si>
    <t>水道事業会計</t>
  </si>
  <si>
    <t>病院事業会計</t>
  </si>
  <si>
    <t>交通事業特別会計</t>
  </si>
  <si>
    <t>魚市場事業特別会計</t>
  </si>
  <si>
    <t>下水道事業特別会計</t>
  </si>
  <si>
    <t>公共駐車場事業
特別会計</t>
  </si>
  <si>
    <t>漁業集落排水事業
特別会計</t>
  </si>
  <si>
    <t>国民健康保険事業
特別会計</t>
  </si>
  <si>
    <t>介護保険事業
特別会計</t>
  </si>
  <si>
    <t>塩釜地区
消防事務組合</t>
  </si>
  <si>
    <t>塩釜地区環境組合</t>
  </si>
  <si>
    <t>宮城県市町村自治
振興センター</t>
  </si>
  <si>
    <t>塩竈市土地開発公社</t>
  </si>
  <si>
    <t>塩釜港開発株式会社</t>
  </si>
  <si>
    <t>宮城県市町村職員
退職手当組合</t>
  </si>
  <si>
    <t>宮城県後期高齢者
医療広域連合</t>
  </si>
  <si>
    <t>介護認定審査事業特別会計</t>
  </si>
  <si>
    <t>障害者自立支援審査事業特別会計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</si>
  <si>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</si>
  <si>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</si>
  <si>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</si>
  <si>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</si>
  <si>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</si>
  <si>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</si>
  <si>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</si>
  <si>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r>
      <t xml:space="preserve">△1
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△558千円</t>
    </r>
    <r>
      <rPr>
        <sz val="11"/>
        <rFont val="ＭＳ Ｐゴシック"/>
        <family val="3"/>
      </rPr>
      <t>)</t>
    </r>
  </si>
  <si>
    <t>基金から33百万円繰入</t>
  </si>
  <si>
    <t>-</t>
  </si>
  <si>
    <t>-</t>
  </si>
  <si>
    <t>-</t>
  </si>
  <si>
    <t>-</t>
  </si>
  <si>
    <t>-</t>
  </si>
  <si>
    <t>-</t>
  </si>
  <si>
    <t>-</t>
  </si>
  <si>
    <t>歳入は、任意団体である広域連合設立準備委員会からの出捐金収入18千円のみ</t>
  </si>
  <si>
    <t>基金から
293百万円繰入
（うち266百万円
長期貸付）</t>
  </si>
  <si>
    <t>基金から
27百万円繰入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</si>
</sst>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0.0%"/>
    <numFmt numFmtId="180" formatCode="#,##0;&quot;△ &quot;#,##0"/>
    <numFmt numFmtId="181" formatCode="#,##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6" xfId="0" applyNumberFormat="1" applyFont="1" applyFill="1" applyBorder="1" applyAlignment="1">
      <alignment horizontal="center" vertical="center" wrapText="1"/>
    </xf>
    <xf numFmtId="176" fontId="0" fillId="2" borderId="17" xfId="0" applyNumberFormat="1" applyFont="1" applyFill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2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10" fillId="2" borderId="8" xfId="0" applyNumberFormat="1" applyFont="1" applyFill="1" applyBorder="1" applyAlignment="1">
      <alignment horizontal="center" vertical="center" wrapText="1" shrinkToFit="1"/>
    </xf>
    <xf numFmtId="176" fontId="10" fillId="2" borderId="8" xfId="0" applyNumberFormat="1" applyFont="1" applyFill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176" fontId="11" fillId="0" borderId="25" xfId="0" applyNumberFormat="1" applyFont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 shrinkToFit="1"/>
    </xf>
    <xf numFmtId="176" fontId="0" fillId="0" borderId="34" xfId="0" applyNumberFormat="1" applyFont="1" applyBorder="1" applyAlignment="1">
      <alignment horizontal="center" vertical="center" shrinkToFit="1"/>
    </xf>
    <xf numFmtId="180" fontId="0" fillId="0" borderId="35" xfId="0" applyNumberFormat="1" applyFont="1" applyBorder="1" applyAlignment="1">
      <alignment horizontal="center" vertical="center"/>
    </xf>
    <xf numFmtId="180" fontId="0" fillId="0" borderId="36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9" fillId="0" borderId="5" xfId="0" applyNumberFormat="1" applyFont="1" applyBorder="1" applyAlignment="1">
      <alignment vertical="center" wrapText="1"/>
    </xf>
    <xf numFmtId="180" fontId="0" fillId="0" borderId="5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180" fontId="0" fillId="0" borderId="37" xfId="0" applyNumberFormat="1" applyFont="1" applyBorder="1" applyAlignment="1">
      <alignment horizontal="center" vertical="center"/>
    </xf>
    <xf numFmtId="181" fontId="0" fillId="0" borderId="28" xfId="0" applyNumberFormat="1" applyFont="1" applyBorder="1" applyAlignment="1">
      <alignment horizontal="center" vertical="center"/>
    </xf>
    <xf numFmtId="181" fontId="0" fillId="0" borderId="27" xfId="0" applyNumberFormat="1" applyFont="1" applyBorder="1" applyAlignment="1">
      <alignment horizontal="center" vertical="center"/>
    </xf>
    <xf numFmtId="181" fontId="0" fillId="0" borderId="20" xfId="0" applyNumberFormat="1" applyFont="1" applyBorder="1" applyAlignment="1">
      <alignment horizontal="center" vertical="center"/>
    </xf>
    <xf numFmtId="181" fontId="0" fillId="0" borderId="5" xfId="0" applyNumberFormat="1" applyFont="1" applyBorder="1" applyAlignment="1">
      <alignment horizontal="center" vertical="center"/>
    </xf>
    <xf numFmtId="181" fontId="0" fillId="0" borderId="22" xfId="0" applyNumberFormat="1" applyFont="1" applyBorder="1" applyAlignment="1">
      <alignment horizontal="center" vertical="center"/>
    </xf>
    <xf numFmtId="180" fontId="0" fillId="0" borderId="38" xfId="0" applyNumberFormat="1" applyFont="1" applyBorder="1" applyAlignment="1">
      <alignment horizontal="center" vertical="center"/>
    </xf>
    <xf numFmtId="180" fontId="0" fillId="0" borderId="5" xfId="17" applyNumberFormat="1" applyFont="1" applyBorder="1" applyAlignment="1">
      <alignment horizontal="center" vertical="center"/>
    </xf>
    <xf numFmtId="180" fontId="0" fillId="0" borderId="39" xfId="17" applyNumberFormat="1" applyFont="1" applyBorder="1" applyAlignment="1">
      <alignment horizontal="center" vertical="center"/>
    </xf>
    <xf numFmtId="180" fontId="0" fillId="0" borderId="37" xfId="17" applyNumberFormat="1" applyFont="1" applyBorder="1" applyAlignment="1">
      <alignment horizontal="center" vertical="center"/>
    </xf>
    <xf numFmtId="180" fontId="0" fillId="0" borderId="40" xfId="17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0" borderId="42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76" fontId="0" fillId="0" borderId="36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43" xfId="0" applyNumberFormat="1" applyFont="1" applyFill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4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80" fontId="0" fillId="0" borderId="12" xfId="0" applyNumberFormat="1" applyFont="1" applyBorder="1" applyAlignment="1">
      <alignment horizontal="center" vertical="center" wrapText="1"/>
    </xf>
    <xf numFmtId="176" fontId="10" fillId="0" borderId="45" xfId="0" applyNumberFormat="1" applyFont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10" xfId="17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6" fontId="0" fillId="0" borderId="46" xfId="0" applyNumberFormat="1" applyFont="1" applyFill="1" applyBorder="1" applyAlignment="1">
      <alignment horizontal="center" vertical="center"/>
    </xf>
    <xf numFmtId="176" fontId="0" fillId="0" borderId="47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48" xfId="0" applyNumberFormat="1" applyFont="1" applyFill="1" applyBorder="1" applyAlignment="1">
      <alignment horizontal="center" vertical="center"/>
    </xf>
    <xf numFmtId="176" fontId="0" fillId="0" borderId="49" xfId="0" applyNumberFormat="1" applyFont="1" applyFill="1" applyBorder="1" applyAlignment="1">
      <alignment horizontal="center" vertical="center"/>
    </xf>
    <xf numFmtId="180" fontId="0" fillId="0" borderId="50" xfId="0" applyNumberFormat="1" applyFont="1" applyBorder="1" applyAlignment="1">
      <alignment horizontal="center" vertical="center" wrapText="1"/>
    </xf>
    <xf numFmtId="180" fontId="0" fillId="0" borderId="51" xfId="0" applyNumberFormat="1" applyFont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52" xfId="0" applyNumberFormat="1" applyFont="1" applyFill="1" applyBorder="1" applyAlignment="1">
      <alignment horizontal="center" vertical="center"/>
    </xf>
    <xf numFmtId="178" fontId="0" fillId="0" borderId="53" xfId="0" applyNumberFormat="1" applyFont="1" applyFill="1" applyBorder="1" applyAlignment="1">
      <alignment horizontal="center" vertical="center"/>
    </xf>
    <xf numFmtId="180" fontId="0" fillId="0" borderId="54" xfId="0" applyNumberFormat="1" applyFont="1" applyBorder="1" applyAlignment="1">
      <alignment horizontal="center" vertical="center" wrapText="1"/>
    </xf>
    <xf numFmtId="180" fontId="0" fillId="0" borderId="54" xfId="0" applyNumberFormat="1" applyFont="1" applyBorder="1" applyAlignment="1">
      <alignment horizontal="center" vertical="center" wrapText="1"/>
    </xf>
    <xf numFmtId="180" fontId="0" fillId="0" borderId="51" xfId="0" applyNumberFormat="1" applyFont="1" applyBorder="1" applyAlignment="1">
      <alignment horizontal="center" vertical="center" wrapText="1"/>
    </xf>
    <xf numFmtId="176" fontId="0" fillId="0" borderId="55" xfId="0" applyNumberFormat="1" applyFont="1" applyBorder="1" applyAlignment="1">
      <alignment horizontal="center" vertical="center" wrapText="1"/>
    </xf>
    <xf numFmtId="176" fontId="0" fillId="0" borderId="39" xfId="0" applyNumberFormat="1" applyFont="1" applyBorder="1" applyAlignment="1">
      <alignment horizontal="center" vertical="center" wrapText="1"/>
    </xf>
    <xf numFmtId="176" fontId="0" fillId="0" borderId="56" xfId="0" applyNumberFormat="1" applyFont="1" applyBorder="1" applyAlignment="1">
      <alignment horizontal="center" vertical="center" wrapText="1"/>
    </xf>
    <xf numFmtId="176" fontId="0" fillId="0" borderId="57" xfId="0" applyNumberFormat="1" applyFont="1" applyBorder="1" applyAlignment="1">
      <alignment horizontal="center" vertical="center" wrapText="1"/>
    </xf>
    <xf numFmtId="176" fontId="0" fillId="1" borderId="8" xfId="0" applyNumberFormat="1" applyFont="1" applyFill="1" applyBorder="1" applyAlignment="1">
      <alignment horizontal="center" vertical="center" wrapText="1"/>
    </xf>
    <xf numFmtId="176" fontId="0" fillId="1" borderId="17" xfId="0" applyNumberFormat="1" applyFont="1" applyFill="1" applyBorder="1" applyAlignment="1">
      <alignment horizontal="center" vertical="center" wrapText="1"/>
    </xf>
    <xf numFmtId="176" fontId="9" fillId="1" borderId="58" xfId="0" applyNumberFormat="1" applyFont="1" applyFill="1" applyBorder="1" applyAlignment="1">
      <alignment horizontal="center" vertical="center" wrapText="1"/>
    </xf>
    <xf numFmtId="176" fontId="9" fillId="0" borderId="59" xfId="0" applyNumberFormat="1" applyFont="1" applyBorder="1" applyAlignment="1">
      <alignment horizontal="center" vertical="center" wrapText="1"/>
    </xf>
    <xf numFmtId="176" fontId="9" fillId="0" borderId="60" xfId="0" applyNumberFormat="1" applyFont="1" applyBorder="1" applyAlignment="1">
      <alignment horizontal="center" vertical="center" wrapText="1"/>
    </xf>
    <xf numFmtId="176" fontId="9" fillId="0" borderId="61" xfId="0" applyNumberFormat="1" applyFont="1" applyBorder="1" applyAlignment="1">
      <alignment horizontal="center" vertical="center" wrapText="1"/>
    </xf>
    <xf numFmtId="178" fontId="0" fillId="0" borderId="27" xfId="0" applyNumberFormat="1" applyFont="1" applyFill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9" fillId="1" borderId="62" xfId="0" applyNumberFormat="1" applyFont="1" applyFill="1" applyBorder="1" applyAlignment="1">
      <alignment horizontal="center" vertical="center" wrapText="1"/>
    </xf>
    <xf numFmtId="176" fontId="0" fillId="1" borderId="62" xfId="0" applyNumberFormat="1" applyFont="1" applyFill="1" applyBorder="1" applyAlignment="1">
      <alignment horizontal="center" vertical="center" wrapText="1"/>
    </xf>
    <xf numFmtId="178" fontId="0" fillId="0" borderId="63" xfId="0" applyNumberFormat="1" applyFont="1" applyFill="1" applyBorder="1" applyAlignment="1">
      <alignment horizontal="center" vertical="center"/>
    </xf>
    <xf numFmtId="176" fontId="11" fillId="0" borderId="64" xfId="0" applyNumberFormat="1" applyFont="1" applyBorder="1" applyAlignment="1">
      <alignment horizontal="center" vertical="center" wrapText="1"/>
    </xf>
    <xf numFmtId="176" fontId="11" fillId="0" borderId="65" xfId="0" applyNumberFormat="1" applyFont="1" applyBorder="1" applyAlignment="1">
      <alignment horizontal="center" vertical="center"/>
    </xf>
    <xf numFmtId="176" fontId="11" fillId="0" borderId="66" xfId="0" applyNumberFormat="1" applyFont="1" applyBorder="1" applyAlignment="1">
      <alignment horizontal="center" vertical="center"/>
    </xf>
    <xf numFmtId="180" fontId="0" fillId="0" borderId="5" xfId="0" applyNumberFormat="1" applyFont="1" applyBorder="1" applyAlignment="1">
      <alignment horizontal="center" vertical="center" wrapText="1"/>
    </xf>
    <xf numFmtId="178" fontId="0" fillId="0" borderId="67" xfId="0" applyNumberFormat="1" applyFont="1" applyFill="1" applyBorder="1" applyAlignment="1">
      <alignment horizontal="center" vertical="center"/>
    </xf>
    <xf numFmtId="178" fontId="0" fillId="0" borderId="39" xfId="0" applyNumberFormat="1" applyFont="1" applyFill="1" applyBorder="1" applyAlignment="1">
      <alignment horizontal="center" vertical="center"/>
    </xf>
    <xf numFmtId="178" fontId="0" fillId="0" borderId="68" xfId="0" applyNumberFormat="1" applyFont="1" applyFill="1" applyBorder="1" applyAlignment="1">
      <alignment horizontal="center" vertical="center"/>
    </xf>
    <xf numFmtId="176" fontId="9" fillId="0" borderId="64" xfId="0" applyNumberFormat="1" applyFont="1" applyBorder="1" applyAlignment="1">
      <alignment horizontal="center" vertical="center"/>
    </xf>
    <xf numFmtId="176" fontId="9" fillId="0" borderId="66" xfId="0" applyNumberFormat="1" applyFont="1" applyBorder="1" applyAlignment="1">
      <alignment horizontal="center" vertical="center"/>
    </xf>
    <xf numFmtId="176" fontId="0" fillId="1" borderId="69" xfId="0" applyNumberFormat="1" applyFont="1" applyFill="1" applyBorder="1" applyAlignment="1">
      <alignment horizontal="center" vertical="center" wrapText="1"/>
    </xf>
    <xf numFmtId="176" fontId="0" fillId="1" borderId="70" xfId="0" applyNumberFormat="1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74" xfId="0" applyFont="1" applyBorder="1" applyAlignment="1">
      <alignment/>
    </xf>
    <xf numFmtId="178" fontId="2" fillId="0" borderId="7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8" fontId="0" fillId="0" borderId="76" xfId="0" applyNumberFormat="1" applyFont="1" applyFill="1" applyBorder="1" applyAlignment="1">
      <alignment horizontal="center" vertical="center"/>
    </xf>
    <xf numFmtId="178" fontId="0" fillId="0" borderId="77" xfId="0" applyNumberFormat="1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180" fontId="0" fillId="0" borderId="82" xfId="0" applyNumberFormat="1" applyFont="1" applyBorder="1" applyAlignment="1">
      <alignment horizontal="center" vertical="center"/>
    </xf>
    <xf numFmtId="180" fontId="0" fillId="0" borderId="83" xfId="0" applyNumberFormat="1" applyFont="1" applyBorder="1" applyAlignment="1">
      <alignment horizontal="center" vertical="center"/>
    </xf>
    <xf numFmtId="0" fontId="2" fillId="1" borderId="75" xfId="0" applyFont="1" applyFill="1" applyBorder="1" applyAlignment="1">
      <alignment horizontal="center" vertical="center"/>
    </xf>
    <xf numFmtId="177" fontId="2" fillId="0" borderId="75" xfId="0" applyNumberFormat="1" applyFont="1" applyBorder="1" applyAlignment="1">
      <alignment horizontal="center" vertical="center"/>
    </xf>
    <xf numFmtId="178" fontId="0" fillId="0" borderId="84" xfId="0" applyNumberFormat="1" applyFont="1" applyFill="1" applyBorder="1" applyAlignment="1">
      <alignment horizontal="center" vertical="center"/>
    </xf>
    <xf numFmtId="178" fontId="0" fillId="0" borderId="85" xfId="0" applyNumberFormat="1" applyFont="1" applyFill="1" applyBorder="1" applyAlignment="1">
      <alignment horizontal="center" vertical="center"/>
    </xf>
    <xf numFmtId="176" fontId="0" fillId="0" borderId="86" xfId="0" applyNumberFormat="1" applyFont="1" applyFill="1" applyBorder="1" applyAlignment="1">
      <alignment horizontal="center" vertical="center"/>
    </xf>
    <xf numFmtId="176" fontId="0" fillId="0" borderId="87" xfId="0" applyNumberFormat="1" applyFont="1" applyFill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180" fontId="0" fillId="0" borderId="88" xfId="17" applyNumberFormat="1" applyFont="1" applyBorder="1" applyAlignment="1">
      <alignment horizontal="center" vertical="center"/>
    </xf>
    <xf numFmtId="180" fontId="0" fillId="0" borderId="89" xfId="17" applyNumberFormat="1" applyFont="1" applyBorder="1" applyAlignment="1">
      <alignment horizontal="center" vertical="center"/>
    </xf>
    <xf numFmtId="180" fontId="0" fillId="0" borderId="43" xfId="17" applyNumberFormat="1" applyFont="1" applyBorder="1" applyAlignment="1">
      <alignment horizontal="center" vertical="center"/>
    </xf>
    <xf numFmtId="180" fontId="0" fillId="0" borderId="1" xfId="17" applyNumberFormat="1" applyFont="1" applyBorder="1" applyAlignment="1">
      <alignment horizontal="center" vertical="center"/>
    </xf>
    <xf numFmtId="178" fontId="0" fillId="0" borderId="28" xfId="0" applyNumberFormat="1" applyFont="1" applyFill="1" applyBorder="1" applyAlignment="1">
      <alignment horizontal="center" vertical="center"/>
    </xf>
    <xf numFmtId="176" fontId="0" fillId="0" borderId="86" xfId="0" applyNumberFormat="1" applyFont="1" applyBorder="1" applyAlignment="1">
      <alignment horizontal="center" vertical="center"/>
    </xf>
    <xf numFmtId="176" fontId="0" fillId="0" borderId="87" xfId="0" applyNumberFormat="1" applyFont="1" applyBorder="1" applyAlignment="1">
      <alignment horizontal="center" vertical="center"/>
    </xf>
    <xf numFmtId="176" fontId="9" fillId="0" borderId="90" xfId="0" applyNumberFormat="1" applyFont="1" applyFill="1" applyBorder="1" applyAlignment="1">
      <alignment horizontal="center" vertical="center" wrapText="1"/>
    </xf>
    <xf numFmtId="176" fontId="9" fillId="0" borderId="91" xfId="0" applyNumberFormat="1" applyFont="1" applyFill="1" applyBorder="1" applyAlignment="1">
      <alignment horizontal="center" vertical="center" wrapText="1"/>
    </xf>
    <xf numFmtId="176" fontId="9" fillId="0" borderId="90" xfId="0" applyNumberFormat="1" applyFont="1" applyBorder="1" applyAlignment="1">
      <alignment horizontal="center" vertical="center" wrapText="1"/>
    </xf>
    <xf numFmtId="176" fontId="9" fillId="0" borderId="91" xfId="0" applyNumberFormat="1" applyFont="1" applyBorder="1" applyAlignment="1">
      <alignment horizontal="center" vertical="center" wrapText="1"/>
    </xf>
    <xf numFmtId="176" fontId="0" fillId="0" borderId="92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8" fontId="0" fillId="0" borderId="93" xfId="0" applyNumberFormat="1" applyFont="1" applyFill="1" applyBorder="1" applyAlignment="1">
      <alignment horizontal="center" vertical="center"/>
    </xf>
    <xf numFmtId="178" fontId="0" fillId="0" borderId="94" xfId="0" applyNumberFormat="1" applyFont="1" applyFill="1" applyBorder="1" applyAlignment="1">
      <alignment horizontal="center" vertical="center"/>
    </xf>
    <xf numFmtId="178" fontId="0" fillId="0" borderId="57" xfId="0" applyNumberFormat="1" applyFont="1" applyFill="1" applyBorder="1" applyAlignment="1">
      <alignment horizontal="center" vertical="center"/>
    </xf>
    <xf numFmtId="178" fontId="0" fillId="0" borderId="95" xfId="0" applyNumberFormat="1" applyFont="1" applyFill="1" applyBorder="1" applyAlignment="1">
      <alignment horizontal="center" vertical="center"/>
    </xf>
    <xf numFmtId="176" fontId="0" fillId="0" borderId="96" xfId="0" applyNumberFormat="1" applyFont="1" applyBorder="1" applyAlignment="1">
      <alignment horizontal="center" vertical="center"/>
    </xf>
    <xf numFmtId="176" fontId="9" fillId="0" borderId="90" xfId="0" applyNumberFormat="1" applyFont="1" applyBorder="1" applyAlignment="1">
      <alignment horizontal="right" vertical="center" wrapText="1"/>
    </xf>
    <xf numFmtId="176" fontId="9" fillId="0" borderId="97" xfId="0" applyNumberFormat="1" applyFont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2"/>
  <sheetViews>
    <sheetView showGridLines="0" tabSelected="1" view="pageBreakPreview" zoomScaleNormal="85" zoomScaleSheetLayoutView="100" workbookViewId="0" topLeftCell="A1">
      <selection activeCell="B3" sqref="B3"/>
    </sheetView>
  </sheetViews>
  <sheetFormatPr defaultColWidth="9.00390625" defaultRowHeight="13.5"/>
  <cols>
    <col min="1" max="1" width="2.875" style="1" customWidth="1"/>
    <col min="2" max="2" width="16.125" style="1" customWidth="1"/>
    <col min="3" max="4" width="11.125" style="1" customWidth="1"/>
    <col min="5" max="6" width="11.62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2" width="12.625" style="1" customWidth="1"/>
    <col min="13" max="13" width="20.375" style="1" customWidth="1"/>
    <col min="14" max="16" width="11.75390625" style="1" customWidth="1"/>
    <col min="17" max="16384" width="9.00390625" style="1" customWidth="1"/>
  </cols>
  <sheetData>
    <row r="1" spans="3:10" ht="24">
      <c r="C1" s="153" t="s">
        <v>0</v>
      </c>
      <c r="D1" s="153"/>
      <c r="E1" s="153"/>
      <c r="F1" s="153"/>
      <c r="G1" s="153"/>
      <c r="H1" s="153"/>
      <c r="I1" s="153"/>
      <c r="J1" s="153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49</v>
      </c>
      <c r="D3" s="5"/>
      <c r="E3" s="5"/>
      <c r="G3" s="14" t="s">
        <v>3</v>
      </c>
      <c r="H3" s="15" t="s">
        <v>4</v>
      </c>
      <c r="I3" s="150" t="s">
        <v>5</v>
      </c>
      <c r="J3" s="151"/>
    </row>
    <row r="4" spans="7:11" ht="26.25" customHeight="1" thickTop="1">
      <c r="G4" s="84">
        <f>ROUND(11370594/1000,0)</f>
        <v>11371</v>
      </c>
      <c r="H4" s="85">
        <f>ROUND(575289/1000,0)</f>
        <v>575</v>
      </c>
      <c r="I4" s="160">
        <f>SUM(G4:H4)</f>
        <v>11946</v>
      </c>
      <c r="J4" s="161"/>
      <c r="K4" s="17"/>
    </row>
    <row r="5" spans="8:9" ht="16.5" customHeight="1">
      <c r="H5" s="6"/>
      <c r="I5" s="6"/>
    </row>
    <row r="6" spans="2:14" ht="18.75">
      <c r="B6" s="7" t="s">
        <v>6</v>
      </c>
      <c r="J6" s="18"/>
      <c r="K6" s="18" t="s">
        <v>39</v>
      </c>
      <c r="L6" s="18"/>
      <c r="M6" s="18"/>
      <c r="N6" s="18"/>
    </row>
    <row r="7" spans="2:14" ht="7.5" customHeight="1">
      <c r="B7" s="8"/>
      <c r="I7" s="18"/>
      <c r="J7" s="18"/>
      <c r="K7" s="18"/>
      <c r="L7" s="18"/>
      <c r="M7" s="18"/>
      <c r="N7" s="18"/>
    </row>
    <row r="8" spans="2:14" s="10" customFormat="1" ht="29.25" customHeight="1" thickBot="1">
      <c r="B8" s="9"/>
      <c r="C8" s="19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48</v>
      </c>
      <c r="I8" s="144" t="s">
        <v>12</v>
      </c>
      <c r="J8" s="145"/>
      <c r="K8" s="20"/>
      <c r="L8" s="18"/>
      <c r="M8" s="18"/>
      <c r="N8" s="18"/>
    </row>
    <row r="9" spans="2:14" ht="49.5" customHeight="1" thickTop="1">
      <c r="B9" s="21" t="s">
        <v>13</v>
      </c>
      <c r="C9" s="22">
        <f>ROUND(18157367/1000,0)</f>
        <v>18157</v>
      </c>
      <c r="D9" s="23">
        <f>ROUND(17767946/1000,0)</f>
        <v>17768</v>
      </c>
      <c r="E9" s="23">
        <f>ROUND(389421/1000,0)</f>
        <v>389</v>
      </c>
      <c r="F9" s="23">
        <f>ROUND(373659/1000,0)</f>
        <v>374</v>
      </c>
      <c r="G9" s="60">
        <f>ROUND(21340493/1000,0)+1</f>
        <v>21341</v>
      </c>
      <c r="H9" s="60">
        <v>0</v>
      </c>
      <c r="I9" s="146" t="s">
        <v>88</v>
      </c>
      <c r="J9" s="147"/>
      <c r="K9" s="99"/>
      <c r="L9" s="100"/>
      <c r="M9" s="100"/>
      <c r="N9" s="18"/>
    </row>
    <row r="10" spans="2:14" ht="24">
      <c r="B10" s="46" t="s">
        <v>51</v>
      </c>
      <c r="C10" s="22">
        <f>ROUND(79/1000,0)</f>
        <v>0</v>
      </c>
      <c r="D10" s="23">
        <f>ROUND(79/1000,0)</f>
        <v>0</v>
      </c>
      <c r="E10" s="23">
        <f>C10-D10</f>
        <v>0</v>
      </c>
      <c r="F10" s="23">
        <v>0</v>
      </c>
      <c r="G10" s="60">
        <v>0</v>
      </c>
      <c r="H10" s="60">
        <v>0</v>
      </c>
      <c r="I10" s="158"/>
      <c r="J10" s="159"/>
      <c r="K10" s="101"/>
      <c r="L10" s="100"/>
      <c r="M10" s="100"/>
      <c r="N10" s="18"/>
    </row>
    <row r="11" spans="2:14" ht="24.75" thickBot="1">
      <c r="B11" s="47" t="s">
        <v>52</v>
      </c>
      <c r="C11" s="24">
        <f>ROUND(962300/1000,0)</f>
        <v>962</v>
      </c>
      <c r="D11" s="25">
        <f>ROUND(962165/1000,0)</f>
        <v>962</v>
      </c>
      <c r="E11" s="25">
        <f>C11-D11</f>
        <v>0</v>
      </c>
      <c r="F11" s="25">
        <v>0</v>
      </c>
      <c r="G11" s="61">
        <f>ROUND(1241100/1000,0)</f>
        <v>1241</v>
      </c>
      <c r="H11" s="61">
        <f>ROUND(34364960/1000000,0)</f>
        <v>34</v>
      </c>
      <c r="I11" s="156"/>
      <c r="J11" s="157"/>
      <c r="K11" s="99"/>
      <c r="L11" s="100"/>
      <c r="M11" s="100"/>
      <c r="N11" s="18"/>
    </row>
    <row r="12" spans="2:14" ht="22.5" customHeight="1" thickTop="1">
      <c r="B12" s="26" t="s">
        <v>14</v>
      </c>
      <c r="C12" s="88">
        <f>ROUND(19087840/1000,0)</f>
        <v>19088</v>
      </c>
      <c r="D12" s="89">
        <f>ROUND(18698284/1000,0)</f>
        <v>18698</v>
      </c>
      <c r="E12" s="89">
        <f>ROUND(389556/1000,0)</f>
        <v>390</v>
      </c>
      <c r="F12" s="89">
        <f>ROUND(373659/1000,0)</f>
        <v>374</v>
      </c>
      <c r="G12" s="89">
        <v>22582</v>
      </c>
      <c r="H12" s="89">
        <v>0</v>
      </c>
      <c r="I12" s="148" t="s">
        <v>89</v>
      </c>
      <c r="J12" s="149"/>
      <c r="K12" s="99"/>
      <c r="L12" s="100"/>
      <c r="M12" s="100"/>
      <c r="N12" s="18"/>
    </row>
    <row r="13" spans="8:14" ht="37.5" customHeight="1">
      <c r="H13" s="102"/>
      <c r="I13" s="100"/>
      <c r="J13" s="100"/>
      <c r="K13" s="100"/>
      <c r="L13" s="100"/>
      <c r="M13" s="100"/>
      <c r="N13" s="18"/>
    </row>
    <row r="14" spans="2:14" ht="18.75">
      <c r="B14" s="7" t="s">
        <v>40</v>
      </c>
      <c r="H14" s="102"/>
      <c r="I14" s="102"/>
      <c r="J14" s="100"/>
      <c r="K14" s="100"/>
      <c r="L14" s="100"/>
      <c r="M14" s="103" t="s">
        <v>41</v>
      </c>
      <c r="N14" s="18"/>
    </row>
    <row r="15" spans="2:14" ht="7.5" customHeight="1">
      <c r="B15" s="8"/>
      <c r="H15" s="102"/>
      <c r="I15" s="100"/>
      <c r="J15" s="100"/>
      <c r="K15" s="100"/>
      <c r="L15" s="100"/>
      <c r="M15" s="100"/>
      <c r="N15" s="18"/>
    </row>
    <row r="16" spans="2:14" s="10" customFormat="1" ht="29.25" customHeight="1" thickBot="1">
      <c r="B16" s="9"/>
      <c r="C16" s="19" t="s">
        <v>15</v>
      </c>
      <c r="D16" s="16" t="s">
        <v>16</v>
      </c>
      <c r="E16" s="45" t="s">
        <v>47</v>
      </c>
      <c r="F16" s="16" t="s">
        <v>17</v>
      </c>
      <c r="G16" s="16" t="s">
        <v>18</v>
      </c>
      <c r="H16" s="121" t="s">
        <v>48</v>
      </c>
      <c r="I16" s="132" t="s">
        <v>42</v>
      </c>
      <c r="J16" s="133"/>
      <c r="K16" s="123" t="s">
        <v>43</v>
      </c>
      <c r="L16" s="123" t="s">
        <v>44</v>
      </c>
      <c r="M16" s="122" t="s">
        <v>12</v>
      </c>
      <c r="N16" s="18"/>
    </row>
    <row r="17" spans="2:14" ht="25.5" customHeight="1" thickTop="1">
      <c r="B17" s="21" t="s">
        <v>53</v>
      </c>
      <c r="C17" s="22">
        <f>ROUND(1724967310/1000000,0)</f>
        <v>1725</v>
      </c>
      <c r="D17" s="23">
        <f>ROUND(1630369278/1000000,0)</f>
        <v>1630</v>
      </c>
      <c r="E17" s="64" t="s">
        <v>45</v>
      </c>
      <c r="F17" s="65">
        <f>C17-D17</f>
        <v>95</v>
      </c>
      <c r="G17" s="48">
        <f>ROUND(7036070261/1000000,0)</f>
        <v>7036</v>
      </c>
      <c r="H17" s="87">
        <f>ROUND(38718/1000,0)</f>
        <v>39</v>
      </c>
      <c r="I17" s="154">
        <v>106.1</v>
      </c>
      <c r="J17" s="154"/>
      <c r="K17" s="104" t="s">
        <v>80</v>
      </c>
      <c r="L17" s="104">
        <v>0</v>
      </c>
      <c r="M17" s="105" t="s">
        <v>19</v>
      </c>
      <c r="N17" s="18"/>
    </row>
    <row r="18" spans="2:14" ht="25.5" customHeight="1">
      <c r="B18" s="21" t="s">
        <v>54</v>
      </c>
      <c r="C18" s="30">
        <f>ROUND(2529873/1000,0)</f>
        <v>2530</v>
      </c>
      <c r="D18" s="31">
        <f>ROUND(2590615/1000,0)</f>
        <v>2591</v>
      </c>
      <c r="E18" s="66" t="s">
        <v>45</v>
      </c>
      <c r="F18" s="86">
        <f>ROUND(-60742/1000,0)</f>
        <v>-61</v>
      </c>
      <c r="G18" s="49">
        <f>ROUND(651067/1000,0)</f>
        <v>651</v>
      </c>
      <c r="H18" s="106">
        <v>800</v>
      </c>
      <c r="I18" s="155">
        <v>82.5</v>
      </c>
      <c r="J18" s="155"/>
      <c r="K18" s="107">
        <f>ROUND(2207196/1000,0)</f>
        <v>2207</v>
      </c>
      <c r="L18" s="107">
        <f>ROUND(5389258/1000,0)</f>
        <v>5389</v>
      </c>
      <c r="M18" s="108" t="s">
        <v>19</v>
      </c>
      <c r="N18" s="32"/>
    </row>
    <row r="19" spans="2:14" ht="10.5" customHeight="1">
      <c r="B19" s="142" t="s">
        <v>55</v>
      </c>
      <c r="C19" s="11" t="s">
        <v>20</v>
      </c>
      <c r="D19" s="12" t="s">
        <v>21</v>
      </c>
      <c r="E19" s="138">
        <v>0</v>
      </c>
      <c r="F19" s="67" t="s">
        <v>22</v>
      </c>
      <c r="G19" s="128">
        <v>141</v>
      </c>
      <c r="H19" s="111">
        <f>ROUND(57368266/1000000,0)</f>
        <v>57</v>
      </c>
      <c r="I19" s="113" t="s">
        <v>80</v>
      </c>
      <c r="J19" s="139"/>
      <c r="K19" s="166" t="s">
        <v>80</v>
      </c>
      <c r="L19" s="166" t="s">
        <v>80</v>
      </c>
      <c r="M19" s="177"/>
      <c r="N19" s="18"/>
    </row>
    <row r="20" spans="2:14" ht="15" customHeight="1">
      <c r="B20" s="143"/>
      <c r="C20" s="117">
        <f>ROUND(190285/1000,0)</f>
        <v>190</v>
      </c>
      <c r="D20" s="118">
        <f>ROUND(190285/1000,0)</f>
        <v>190</v>
      </c>
      <c r="E20" s="114"/>
      <c r="F20" s="115">
        <v>0</v>
      </c>
      <c r="G20" s="129"/>
      <c r="H20" s="112"/>
      <c r="I20" s="140"/>
      <c r="J20" s="141"/>
      <c r="K20" s="167"/>
      <c r="L20" s="167"/>
      <c r="M20" s="178"/>
      <c r="N20" s="18"/>
    </row>
    <row r="21" spans="2:14" ht="10.5" customHeight="1">
      <c r="B21" s="142" t="s">
        <v>56</v>
      </c>
      <c r="C21" s="11" t="s">
        <v>20</v>
      </c>
      <c r="D21" s="12" t="s">
        <v>21</v>
      </c>
      <c r="E21" s="138">
        <f>ROUND(-367185/1000,0)</f>
        <v>-367</v>
      </c>
      <c r="F21" s="67" t="s">
        <v>22</v>
      </c>
      <c r="G21" s="128">
        <v>12</v>
      </c>
      <c r="H21" s="111">
        <v>49</v>
      </c>
      <c r="I21" s="113" t="s">
        <v>81</v>
      </c>
      <c r="J21" s="139"/>
      <c r="K21" s="166" t="s">
        <v>82</v>
      </c>
      <c r="L21" s="166" t="s">
        <v>81</v>
      </c>
      <c r="M21" s="177"/>
      <c r="N21" s="18"/>
    </row>
    <row r="22" spans="2:14" ht="15" customHeight="1">
      <c r="B22" s="143"/>
      <c r="C22" s="117">
        <f>ROUND(141622/1000,0)</f>
        <v>142</v>
      </c>
      <c r="D22" s="118">
        <f>ROUND((140702+1+368104)/1000,0)</f>
        <v>509</v>
      </c>
      <c r="E22" s="114"/>
      <c r="F22" s="115">
        <f>ROUND(-367185/1000,0)</f>
        <v>-367</v>
      </c>
      <c r="G22" s="129"/>
      <c r="H22" s="112"/>
      <c r="I22" s="140"/>
      <c r="J22" s="141"/>
      <c r="K22" s="167"/>
      <c r="L22" s="167"/>
      <c r="M22" s="178"/>
      <c r="N22" s="18"/>
    </row>
    <row r="23" spans="2:14" ht="10.5" customHeight="1">
      <c r="B23" s="142" t="s">
        <v>57</v>
      </c>
      <c r="C23" s="11" t="s">
        <v>20</v>
      </c>
      <c r="D23" s="12" t="s">
        <v>21</v>
      </c>
      <c r="E23" s="138">
        <v>0</v>
      </c>
      <c r="F23" s="67" t="s">
        <v>22</v>
      </c>
      <c r="G23" s="128">
        <v>37173</v>
      </c>
      <c r="H23" s="111">
        <f>ROUND(1451213889/1000000,0)</f>
        <v>1451</v>
      </c>
      <c r="I23" s="113" t="s">
        <v>80</v>
      </c>
      <c r="J23" s="139"/>
      <c r="K23" s="166" t="s">
        <v>80</v>
      </c>
      <c r="L23" s="166" t="s">
        <v>80</v>
      </c>
      <c r="M23" s="177"/>
      <c r="N23" s="18"/>
    </row>
    <row r="24" spans="2:14" ht="15" customHeight="1">
      <c r="B24" s="143"/>
      <c r="C24" s="117">
        <f>ROUND((2389743+2574117+33141)/1000,0)</f>
        <v>4997</v>
      </c>
      <c r="D24" s="118">
        <f>ROUND((1726962+3269918)/1000,0)</f>
        <v>4997</v>
      </c>
      <c r="E24" s="114"/>
      <c r="F24" s="115">
        <v>0</v>
      </c>
      <c r="G24" s="129"/>
      <c r="H24" s="112"/>
      <c r="I24" s="140"/>
      <c r="J24" s="141"/>
      <c r="K24" s="167"/>
      <c r="L24" s="167"/>
      <c r="M24" s="178"/>
      <c r="N24" s="18"/>
    </row>
    <row r="25" spans="2:14" ht="10.5" customHeight="1">
      <c r="B25" s="135" t="s">
        <v>58</v>
      </c>
      <c r="C25" s="11" t="s">
        <v>20</v>
      </c>
      <c r="D25" s="12" t="s">
        <v>21</v>
      </c>
      <c r="E25" s="138">
        <f>ROUND(-48860/1000,0)</f>
        <v>-49</v>
      </c>
      <c r="F25" s="67" t="s">
        <v>22</v>
      </c>
      <c r="G25" s="128">
        <v>0</v>
      </c>
      <c r="H25" s="111">
        <f>ROUND(4000000/1000000,0)</f>
        <v>4</v>
      </c>
      <c r="I25" s="113" t="s">
        <v>80</v>
      </c>
      <c r="J25" s="139"/>
      <c r="K25" s="166" t="s">
        <v>80</v>
      </c>
      <c r="L25" s="166" t="s">
        <v>80</v>
      </c>
      <c r="M25" s="177"/>
      <c r="N25" s="18"/>
    </row>
    <row r="26" spans="2:14" ht="15" customHeight="1">
      <c r="B26" s="137"/>
      <c r="C26" s="117">
        <f>ROUND(18583/1000,0)</f>
        <v>19</v>
      </c>
      <c r="D26" s="118">
        <f>ROUND((8093+59350)/1000,0)</f>
        <v>67</v>
      </c>
      <c r="E26" s="114"/>
      <c r="F26" s="115">
        <f>ROUND(-48860/1000,0)</f>
        <v>-49</v>
      </c>
      <c r="G26" s="129"/>
      <c r="H26" s="112"/>
      <c r="I26" s="140"/>
      <c r="J26" s="141"/>
      <c r="K26" s="167"/>
      <c r="L26" s="167"/>
      <c r="M26" s="178"/>
      <c r="N26" s="18"/>
    </row>
    <row r="27" spans="2:14" ht="10.5" customHeight="1">
      <c r="B27" s="135" t="s">
        <v>59</v>
      </c>
      <c r="C27" s="11" t="s">
        <v>20</v>
      </c>
      <c r="D27" s="12" t="s">
        <v>21</v>
      </c>
      <c r="E27" s="138">
        <v>0</v>
      </c>
      <c r="F27" s="67" t="s">
        <v>22</v>
      </c>
      <c r="G27" s="128">
        <v>115</v>
      </c>
      <c r="H27" s="130">
        <f>ROUND(19803780/1000000,0)</f>
        <v>20</v>
      </c>
      <c r="I27" s="113" t="s">
        <v>80</v>
      </c>
      <c r="J27" s="139"/>
      <c r="K27" s="175" t="s">
        <v>80</v>
      </c>
      <c r="L27" s="175" t="s">
        <v>80</v>
      </c>
      <c r="M27" s="179"/>
      <c r="N27" s="18"/>
    </row>
    <row r="28" spans="2:14" ht="15" customHeight="1">
      <c r="B28" s="137"/>
      <c r="C28" s="117">
        <f>ROUND(59541/1000,0)</f>
        <v>60</v>
      </c>
      <c r="D28" s="118">
        <f>ROUND(59541/1000,0)</f>
        <v>60</v>
      </c>
      <c r="E28" s="114"/>
      <c r="F28" s="115">
        <v>0</v>
      </c>
      <c r="G28" s="129"/>
      <c r="H28" s="131"/>
      <c r="I28" s="140"/>
      <c r="J28" s="141"/>
      <c r="K28" s="176"/>
      <c r="L28" s="176"/>
      <c r="M28" s="180"/>
      <c r="N28" s="18"/>
    </row>
    <row r="29" spans="2:14" ht="10.5" customHeight="1">
      <c r="B29" s="135" t="s">
        <v>60</v>
      </c>
      <c r="C29" s="11" t="s">
        <v>20</v>
      </c>
      <c r="D29" s="12" t="s">
        <v>21</v>
      </c>
      <c r="E29" s="138">
        <f>ROUND(20128/1000,0)</f>
        <v>20</v>
      </c>
      <c r="F29" s="67" t="s">
        <v>22</v>
      </c>
      <c r="G29" s="128">
        <v>0</v>
      </c>
      <c r="H29" s="130">
        <f>ROUND(353934744/1000000,0)</f>
        <v>354</v>
      </c>
      <c r="I29" s="113" t="s">
        <v>80</v>
      </c>
      <c r="J29" s="139"/>
      <c r="K29" s="175" t="s">
        <v>80</v>
      </c>
      <c r="L29" s="175" t="s">
        <v>80</v>
      </c>
      <c r="M29" s="179" t="s">
        <v>79</v>
      </c>
      <c r="N29" s="18"/>
    </row>
    <row r="30" spans="2:14" ht="15" customHeight="1">
      <c r="B30" s="137"/>
      <c r="C30" s="117">
        <f>ROUND(5871497/1000,0)</f>
        <v>5871</v>
      </c>
      <c r="D30" s="118">
        <f>ROUND(5851369/1000,0)</f>
        <v>5851</v>
      </c>
      <c r="E30" s="114"/>
      <c r="F30" s="115">
        <f>ROUND(12838/1000,0)</f>
        <v>13</v>
      </c>
      <c r="G30" s="129"/>
      <c r="H30" s="131"/>
      <c r="I30" s="140"/>
      <c r="J30" s="141"/>
      <c r="K30" s="176"/>
      <c r="L30" s="176"/>
      <c r="M30" s="180"/>
      <c r="N30" s="18"/>
    </row>
    <row r="31" spans="2:14" ht="10.5" customHeight="1">
      <c r="B31" s="135" t="s">
        <v>50</v>
      </c>
      <c r="C31" s="11" t="s">
        <v>20</v>
      </c>
      <c r="D31" s="12" t="s">
        <v>21</v>
      </c>
      <c r="E31" s="138">
        <v>0</v>
      </c>
      <c r="F31" s="67" t="s">
        <v>22</v>
      </c>
      <c r="G31" s="128">
        <v>0</v>
      </c>
      <c r="H31" s="130">
        <v>415</v>
      </c>
      <c r="I31" s="113" t="s">
        <v>80</v>
      </c>
      <c r="J31" s="139"/>
      <c r="K31" s="175" t="s">
        <v>80</v>
      </c>
      <c r="L31" s="175" t="s">
        <v>80</v>
      </c>
      <c r="M31" s="179"/>
      <c r="N31" s="18"/>
    </row>
    <row r="32" spans="2:14" ht="15" customHeight="1">
      <c r="B32" s="137"/>
      <c r="C32" s="117">
        <v>5883</v>
      </c>
      <c r="D32" s="118">
        <v>5883</v>
      </c>
      <c r="E32" s="114"/>
      <c r="F32" s="115">
        <v>0</v>
      </c>
      <c r="G32" s="129"/>
      <c r="H32" s="131"/>
      <c r="I32" s="140"/>
      <c r="J32" s="141"/>
      <c r="K32" s="176"/>
      <c r="L32" s="176"/>
      <c r="M32" s="180"/>
      <c r="N32" s="18"/>
    </row>
    <row r="33" spans="2:14" ht="10.5" customHeight="1">
      <c r="B33" s="135" t="s">
        <v>61</v>
      </c>
      <c r="C33" s="11" t="s">
        <v>20</v>
      </c>
      <c r="D33" s="12" t="s">
        <v>21</v>
      </c>
      <c r="E33" s="109">
        <f>ROUND((4979+0)/1000,0)</f>
        <v>5</v>
      </c>
      <c r="F33" s="67" t="s">
        <v>22</v>
      </c>
      <c r="G33" s="128">
        <v>0</v>
      </c>
      <c r="H33" s="130">
        <f>ROUND((493082973+4310877)/1000000,0)</f>
        <v>497</v>
      </c>
      <c r="I33" s="183" t="s">
        <v>80</v>
      </c>
      <c r="J33" s="184"/>
      <c r="K33" s="175" t="s">
        <v>80</v>
      </c>
      <c r="L33" s="175" t="s">
        <v>80</v>
      </c>
      <c r="M33" s="188"/>
      <c r="N33" s="18"/>
    </row>
    <row r="34" spans="2:14" ht="15" customHeight="1">
      <c r="B34" s="136"/>
      <c r="C34" s="119">
        <f>ROUND((3497925+9319)/1000,0)</f>
        <v>3507</v>
      </c>
      <c r="D34" s="120">
        <f>ROUND((3492946+9319)/1000,0)</f>
        <v>3502</v>
      </c>
      <c r="E34" s="110"/>
      <c r="F34" s="116">
        <f>ROUND((954+0)/1000,0)</f>
        <v>1</v>
      </c>
      <c r="G34" s="181"/>
      <c r="H34" s="182"/>
      <c r="I34" s="185"/>
      <c r="J34" s="186"/>
      <c r="K34" s="187"/>
      <c r="L34" s="187"/>
      <c r="M34" s="189"/>
      <c r="N34" s="18"/>
    </row>
    <row r="35" spans="2:14" ht="13.5" customHeight="1">
      <c r="B35" s="36" t="s">
        <v>23</v>
      </c>
      <c r="C35" s="35"/>
      <c r="D35" s="35"/>
      <c r="E35" s="35"/>
      <c r="F35" s="35"/>
      <c r="G35" s="35"/>
      <c r="H35" s="35"/>
      <c r="I35" s="34"/>
      <c r="J35" s="34"/>
      <c r="K35" s="37"/>
      <c r="L35" s="18"/>
      <c r="M35" s="18"/>
      <c r="N35" s="18"/>
    </row>
    <row r="36" spans="2:14" ht="13.5" customHeight="1">
      <c r="B36" s="36" t="s">
        <v>24</v>
      </c>
      <c r="C36" s="35"/>
      <c r="D36" s="35"/>
      <c r="E36" s="35"/>
      <c r="F36" s="35"/>
      <c r="G36" s="35"/>
      <c r="H36" s="35"/>
      <c r="I36" s="34"/>
      <c r="J36" s="34"/>
      <c r="K36" s="37"/>
      <c r="L36" s="18"/>
      <c r="M36" s="18"/>
      <c r="N36" s="18"/>
    </row>
    <row r="37" spans="2:14" ht="13.5" customHeight="1">
      <c r="B37" s="36" t="s">
        <v>25</v>
      </c>
      <c r="C37" s="35"/>
      <c r="D37" s="35"/>
      <c r="E37" s="35"/>
      <c r="F37" s="35"/>
      <c r="G37" s="35"/>
      <c r="H37" s="35"/>
      <c r="I37" s="34"/>
      <c r="J37" s="34"/>
      <c r="K37" s="37"/>
      <c r="L37" s="18"/>
      <c r="M37" s="18"/>
      <c r="N37" s="18"/>
    </row>
    <row r="38" spans="2:14" ht="13.5" customHeight="1">
      <c r="B38" s="36"/>
      <c r="C38" s="35"/>
      <c r="D38" s="35"/>
      <c r="E38" s="35"/>
      <c r="F38" s="35"/>
      <c r="G38" s="35"/>
      <c r="H38" s="35"/>
      <c r="I38" s="34"/>
      <c r="J38" s="34"/>
      <c r="K38" s="37"/>
      <c r="L38" s="18"/>
      <c r="M38" s="18"/>
      <c r="N38" s="18"/>
    </row>
    <row r="39" spans="2:14" ht="9" customHeight="1">
      <c r="B39" s="36"/>
      <c r="C39" s="6"/>
      <c r="D39" s="6"/>
      <c r="E39" s="6"/>
      <c r="F39" s="6"/>
      <c r="G39" s="6"/>
      <c r="H39" s="6"/>
      <c r="I39" s="18"/>
      <c r="J39" s="18"/>
      <c r="K39" s="18"/>
      <c r="L39" s="18"/>
      <c r="M39" s="18"/>
      <c r="N39" s="18"/>
    </row>
    <row r="40" spans="2:14" ht="18.75">
      <c r="B40" s="7" t="s">
        <v>26</v>
      </c>
      <c r="J40" s="18"/>
      <c r="K40" s="18"/>
      <c r="L40" s="18"/>
      <c r="M40" s="27" t="s">
        <v>41</v>
      </c>
      <c r="N40" s="18"/>
    </row>
    <row r="41" spans="2:14" ht="7.5" customHeight="1">
      <c r="B41" s="8"/>
      <c r="I41" s="18"/>
      <c r="J41" s="18"/>
      <c r="K41" s="18"/>
      <c r="L41" s="18"/>
      <c r="M41" s="18"/>
      <c r="N41" s="18"/>
    </row>
    <row r="42" spans="2:14" s="10" customFormat="1" ht="29.25" customHeight="1" thickBot="1">
      <c r="B42" s="9"/>
      <c r="C42" s="19" t="s">
        <v>27</v>
      </c>
      <c r="D42" s="16" t="s">
        <v>28</v>
      </c>
      <c r="E42" s="44" t="s">
        <v>47</v>
      </c>
      <c r="F42" s="16" t="s">
        <v>37</v>
      </c>
      <c r="G42" s="16" t="s">
        <v>38</v>
      </c>
      <c r="H42" s="16" t="s">
        <v>46</v>
      </c>
      <c r="I42" s="132" t="s">
        <v>42</v>
      </c>
      <c r="J42" s="133"/>
      <c r="K42" s="28" t="s">
        <v>43</v>
      </c>
      <c r="L42" s="28" t="s">
        <v>44</v>
      </c>
      <c r="M42" s="29" t="s">
        <v>12</v>
      </c>
      <c r="N42" s="18"/>
    </row>
    <row r="43" spans="2:14" ht="18" customHeight="1" thickTop="1">
      <c r="B43" s="124" t="s">
        <v>62</v>
      </c>
      <c r="C43" s="22">
        <v>2004</v>
      </c>
      <c r="D43" s="23">
        <v>1996</v>
      </c>
      <c r="E43" s="68">
        <v>8</v>
      </c>
      <c r="F43" s="69">
        <v>8</v>
      </c>
      <c r="G43" s="50">
        <v>265</v>
      </c>
      <c r="H43" s="74">
        <v>30.04</v>
      </c>
      <c r="I43" s="134" t="s">
        <v>81</v>
      </c>
      <c r="J43" s="134"/>
      <c r="K43" s="50" t="s">
        <v>80</v>
      </c>
      <c r="L43" s="50" t="s">
        <v>81</v>
      </c>
      <c r="M43" s="62" t="s">
        <v>13</v>
      </c>
      <c r="N43" s="18"/>
    </row>
    <row r="44" spans="2:14" ht="18" customHeight="1">
      <c r="B44" s="125"/>
      <c r="C44" s="22">
        <v>125</v>
      </c>
      <c r="D44" s="23">
        <v>120</v>
      </c>
      <c r="E44" s="68">
        <v>5</v>
      </c>
      <c r="F44" s="70">
        <v>5</v>
      </c>
      <c r="G44" s="52">
        <v>0</v>
      </c>
      <c r="H44" s="75">
        <v>39.28</v>
      </c>
      <c r="I44" s="127" t="s">
        <v>83</v>
      </c>
      <c r="J44" s="127"/>
      <c r="K44" s="52" t="s">
        <v>85</v>
      </c>
      <c r="L44" s="52" t="s">
        <v>83</v>
      </c>
      <c r="M44" s="63" t="s">
        <v>69</v>
      </c>
      <c r="N44" s="18"/>
    </row>
    <row r="45" spans="2:14" ht="18" customHeight="1">
      <c r="B45" s="126"/>
      <c r="C45" s="22">
        <v>9</v>
      </c>
      <c r="D45" s="23">
        <v>8</v>
      </c>
      <c r="E45" s="68">
        <v>1</v>
      </c>
      <c r="F45" s="70">
        <v>1</v>
      </c>
      <c r="G45" s="52">
        <v>0</v>
      </c>
      <c r="H45" s="75">
        <v>39.84</v>
      </c>
      <c r="I45" s="127" t="s">
        <v>84</v>
      </c>
      <c r="J45" s="127"/>
      <c r="K45" s="52" t="s">
        <v>86</v>
      </c>
      <c r="L45" s="52" t="s">
        <v>84</v>
      </c>
      <c r="M45" s="63" t="s">
        <v>70</v>
      </c>
      <c r="N45" s="18"/>
    </row>
    <row r="46" spans="2:14" ht="24" customHeight="1">
      <c r="B46" s="55" t="s">
        <v>63</v>
      </c>
      <c r="C46" s="51">
        <v>342</v>
      </c>
      <c r="D46" s="52">
        <v>333</v>
      </c>
      <c r="E46" s="70">
        <v>9</v>
      </c>
      <c r="F46" s="69">
        <v>9</v>
      </c>
      <c r="G46" s="50">
        <v>1085</v>
      </c>
      <c r="H46" s="74">
        <v>29</v>
      </c>
      <c r="I46" s="174" t="s">
        <v>81</v>
      </c>
      <c r="J46" s="174"/>
      <c r="K46" s="50" t="s">
        <v>81</v>
      </c>
      <c r="L46" s="50" t="s">
        <v>81</v>
      </c>
      <c r="M46" s="53"/>
      <c r="N46" s="18"/>
    </row>
    <row r="47" spans="2:14" ht="24" customHeight="1">
      <c r="B47" s="56" t="s">
        <v>64</v>
      </c>
      <c r="C47" s="42">
        <v>136</v>
      </c>
      <c r="D47" s="33">
        <v>131</v>
      </c>
      <c r="E47" s="71">
        <v>5</v>
      </c>
      <c r="F47" s="71">
        <v>5</v>
      </c>
      <c r="G47" s="33">
        <v>0</v>
      </c>
      <c r="H47" s="76">
        <v>4</v>
      </c>
      <c r="I47" s="164" t="s">
        <v>81</v>
      </c>
      <c r="J47" s="164"/>
      <c r="K47" s="33" t="s">
        <v>81</v>
      </c>
      <c r="L47" s="33" t="s">
        <v>81</v>
      </c>
      <c r="M47" s="54"/>
      <c r="N47" s="18"/>
    </row>
    <row r="48" spans="2:14" ht="24" customHeight="1">
      <c r="B48" s="56" t="s">
        <v>67</v>
      </c>
      <c r="C48" s="22">
        <v>16820</v>
      </c>
      <c r="D48" s="23">
        <v>15883</v>
      </c>
      <c r="E48" s="68">
        <v>936</v>
      </c>
      <c r="F48" s="71">
        <v>936</v>
      </c>
      <c r="G48" s="23">
        <v>0</v>
      </c>
      <c r="H48" s="77">
        <v>5</v>
      </c>
      <c r="I48" s="164" t="s">
        <v>81</v>
      </c>
      <c r="J48" s="164"/>
      <c r="K48" s="33" t="s">
        <v>81</v>
      </c>
      <c r="L48" s="33" t="s">
        <v>81</v>
      </c>
      <c r="M48" s="54"/>
      <c r="N48" s="18"/>
    </row>
    <row r="49" spans="2:14" ht="33" customHeight="1">
      <c r="B49" s="57" t="s">
        <v>68</v>
      </c>
      <c r="C49" s="38">
        <v>0</v>
      </c>
      <c r="D49" s="39">
        <v>0</v>
      </c>
      <c r="E49" s="72">
        <v>0</v>
      </c>
      <c r="F49" s="73">
        <v>0</v>
      </c>
      <c r="G49" s="40">
        <v>0</v>
      </c>
      <c r="H49" s="78">
        <v>0</v>
      </c>
      <c r="I49" s="165" t="s">
        <v>81</v>
      </c>
      <c r="J49" s="165"/>
      <c r="K49" s="41" t="s">
        <v>81</v>
      </c>
      <c r="L49" s="41" t="s">
        <v>81</v>
      </c>
      <c r="M49" s="97" t="s">
        <v>87</v>
      </c>
      <c r="N49" s="32"/>
    </row>
    <row r="50" spans="2:14" ht="27" customHeight="1">
      <c r="B50" s="6"/>
      <c r="C50" s="6"/>
      <c r="D50" s="6"/>
      <c r="E50" s="6"/>
      <c r="F50" s="6"/>
      <c r="G50" s="6"/>
      <c r="H50" s="6"/>
      <c r="I50" s="18"/>
      <c r="J50" s="18"/>
      <c r="K50" s="18"/>
      <c r="L50" s="98"/>
      <c r="M50" s="18"/>
      <c r="N50" s="18"/>
    </row>
    <row r="51" spans="2:14" ht="18.75">
      <c r="B51" s="7" t="s">
        <v>29</v>
      </c>
      <c r="J51" s="18"/>
      <c r="K51" s="27" t="s">
        <v>39</v>
      </c>
      <c r="L51" s="18"/>
      <c r="M51" s="18"/>
      <c r="N51" s="18"/>
    </row>
    <row r="52" spans="2:14" ht="7.5" customHeight="1">
      <c r="B52" s="8"/>
      <c r="J52" s="18"/>
      <c r="K52" s="18"/>
      <c r="L52" s="18"/>
      <c r="M52" s="18"/>
      <c r="N52" s="18"/>
    </row>
    <row r="53" spans="2:14" s="10" customFormat="1" ht="45" customHeight="1" thickBot="1">
      <c r="B53" s="9"/>
      <c r="C53" s="90" t="s">
        <v>71</v>
      </c>
      <c r="D53" s="91" t="s">
        <v>72</v>
      </c>
      <c r="E53" s="91" t="s">
        <v>73</v>
      </c>
      <c r="F53" s="91" t="s">
        <v>74</v>
      </c>
      <c r="G53" s="91" t="s">
        <v>75</v>
      </c>
      <c r="H53" s="92" t="s">
        <v>76</v>
      </c>
      <c r="I53" s="168" t="s">
        <v>77</v>
      </c>
      <c r="J53" s="169"/>
      <c r="K53" s="93" t="s">
        <v>12</v>
      </c>
      <c r="L53" s="94"/>
      <c r="M53" s="95"/>
      <c r="N53" s="95"/>
    </row>
    <row r="54" spans="2:14" ht="27" customHeight="1" thickTop="1">
      <c r="B54" s="58" t="s">
        <v>65</v>
      </c>
      <c r="C54" s="96" t="s">
        <v>78</v>
      </c>
      <c r="D54" s="80">
        <f>ROUND(110794/1000,0)</f>
        <v>111</v>
      </c>
      <c r="E54" s="80">
        <f>ROUND(10000/1000,0)</f>
        <v>10</v>
      </c>
      <c r="F54" s="80">
        <v>0</v>
      </c>
      <c r="G54" s="80">
        <v>0</v>
      </c>
      <c r="H54" s="80">
        <f>ROUND(3112215/1000,0)</f>
        <v>3112</v>
      </c>
      <c r="I54" s="170">
        <v>0</v>
      </c>
      <c r="J54" s="171"/>
      <c r="K54" s="81"/>
      <c r="L54" s="20"/>
      <c r="M54" s="18"/>
      <c r="N54" s="18"/>
    </row>
    <row r="55" spans="2:14" ht="27" customHeight="1">
      <c r="B55" s="59" t="s">
        <v>66</v>
      </c>
      <c r="C55" s="79">
        <f>ROUND(5456/1000,0)</f>
        <v>5</v>
      </c>
      <c r="D55" s="82">
        <f>ROUND(256068/1000,0)</f>
        <v>256</v>
      </c>
      <c r="E55" s="82">
        <f>ROUND(336000/1000,0)</f>
        <v>336</v>
      </c>
      <c r="F55" s="82">
        <f>ROUND(8882/1000,0)</f>
        <v>9</v>
      </c>
      <c r="G55" s="82">
        <v>0</v>
      </c>
      <c r="H55" s="82">
        <v>0</v>
      </c>
      <c r="I55" s="172">
        <v>0</v>
      </c>
      <c r="J55" s="173"/>
      <c r="K55" s="83"/>
      <c r="L55" s="20"/>
      <c r="M55" s="18"/>
      <c r="N55" s="18"/>
    </row>
    <row r="56" spans="2:14" ht="21" customHeight="1">
      <c r="B56" s="43" t="s">
        <v>30</v>
      </c>
      <c r="J56" s="18"/>
      <c r="K56" s="18"/>
      <c r="L56" s="18"/>
      <c r="M56" s="18"/>
      <c r="N56" s="18"/>
    </row>
    <row r="57" ht="26.25" customHeight="1"/>
    <row r="58" spans="2:14" ht="18.75">
      <c r="B58" s="13" t="s">
        <v>31</v>
      </c>
      <c r="J58" s="18"/>
      <c r="K58" s="18"/>
      <c r="L58" s="18"/>
      <c r="M58" s="18"/>
      <c r="N58" s="18"/>
    </row>
    <row r="59" ht="7.5" customHeight="1"/>
    <row r="60" spans="2:9" ht="37.5" customHeight="1">
      <c r="B60" s="162" t="s">
        <v>32</v>
      </c>
      <c r="C60" s="162"/>
      <c r="D60" s="163">
        <v>0.538</v>
      </c>
      <c r="E60" s="163"/>
      <c r="F60" s="162" t="s">
        <v>33</v>
      </c>
      <c r="G60" s="162"/>
      <c r="H60" s="152">
        <v>3.3</v>
      </c>
      <c r="I60" s="152"/>
    </row>
    <row r="61" spans="2:9" ht="37.5" customHeight="1">
      <c r="B61" s="162" t="s">
        <v>34</v>
      </c>
      <c r="C61" s="162"/>
      <c r="D61" s="152">
        <v>15.5</v>
      </c>
      <c r="E61" s="152"/>
      <c r="F61" s="162" t="s">
        <v>35</v>
      </c>
      <c r="G61" s="162"/>
      <c r="H61" s="152">
        <v>91.7</v>
      </c>
      <c r="I61" s="152"/>
    </row>
    <row r="62" spans="2:14" ht="21" customHeight="1">
      <c r="B62" s="43" t="s">
        <v>36</v>
      </c>
      <c r="J62" s="18"/>
      <c r="K62" s="18"/>
      <c r="L62" s="18"/>
      <c r="M62" s="18"/>
      <c r="N62" s="18"/>
    </row>
  </sheetData>
  <mergeCells count="95">
    <mergeCell ref="M31:M32"/>
    <mergeCell ref="H31:H32"/>
    <mergeCell ref="I31:J32"/>
    <mergeCell ref="K31:K32"/>
    <mergeCell ref="L31:L32"/>
    <mergeCell ref="M29:M30"/>
    <mergeCell ref="G33:G34"/>
    <mergeCell ref="H33:H34"/>
    <mergeCell ref="I33:J34"/>
    <mergeCell ref="K33:K34"/>
    <mergeCell ref="L33:L34"/>
    <mergeCell ref="M33:M34"/>
    <mergeCell ref="G29:G30"/>
    <mergeCell ref="K29:K30"/>
    <mergeCell ref="G31:G32"/>
    <mergeCell ref="M27:M28"/>
    <mergeCell ref="K23:K24"/>
    <mergeCell ref="L23:L24"/>
    <mergeCell ref="M23:M24"/>
    <mergeCell ref="L25:L26"/>
    <mergeCell ref="M25:M26"/>
    <mergeCell ref="K27:K28"/>
    <mergeCell ref="L27:L28"/>
    <mergeCell ref="M19:M20"/>
    <mergeCell ref="G21:G22"/>
    <mergeCell ref="H21:H22"/>
    <mergeCell ref="I21:J22"/>
    <mergeCell ref="K21:K22"/>
    <mergeCell ref="L21:L22"/>
    <mergeCell ref="M21:M22"/>
    <mergeCell ref="G19:G20"/>
    <mergeCell ref="H19:H20"/>
    <mergeCell ref="K19:K20"/>
    <mergeCell ref="L19:L20"/>
    <mergeCell ref="H61:I61"/>
    <mergeCell ref="I53:J53"/>
    <mergeCell ref="I54:J54"/>
    <mergeCell ref="I55:J55"/>
    <mergeCell ref="I19:J20"/>
    <mergeCell ref="K25:K26"/>
    <mergeCell ref="I47:J47"/>
    <mergeCell ref="I46:J46"/>
    <mergeCell ref="L29:L30"/>
    <mergeCell ref="I27:J28"/>
    <mergeCell ref="B61:C61"/>
    <mergeCell ref="F60:G60"/>
    <mergeCell ref="F61:G61"/>
    <mergeCell ref="D60:E60"/>
    <mergeCell ref="D61:E61"/>
    <mergeCell ref="B60:C60"/>
    <mergeCell ref="I48:J48"/>
    <mergeCell ref="I49:J49"/>
    <mergeCell ref="I45:J45"/>
    <mergeCell ref="I3:J3"/>
    <mergeCell ref="I29:J30"/>
    <mergeCell ref="H60:I60"/>
    <mergeCell ref="C1:J1"/>
    <mergeCell ref="I16:J16"/>
    <mergeCell ref="I17:J17"/>
    <mergeCell ref="I18:J18"/>
    <mergeCell ref="I11:J11"/>
    <mergeCell ref="I10:J10"/>
    <mergeCell ref="I4:J4"/>
    <mergeCell ref="B19:B20"/>
    <mergeCell ref="E19:E20"/>
    <mergeCell ref="E21:E22"/>
    <mergeCell ref="I8:J8"/>
    <mergeCell ref="I9:J9"/>
    <mergeCell ref="B21:B22"/>
    <mergeCell ref="I12:J12"/>
    <mergeCell ref="B25:B26"/>
    <mergeCell ref="G23:G24"/>
    <mergeCell ref="H23:H24"/>
    <mergeCell ref="I23:J24"/>
    <mergeCell ref="E23:E24"/>
    <mergeCell ref="H25:H26"/>
    <mergeCell ref="I25:J26"/>
    <mergeCell ref="E25:E26"/>
    <mergeCell ref="G25:G26"/>
    <mergeCell ref="B23:B24"/>
    <mergeCell ref="E27:E28"/>
    <mergeCell ref="E29:E30"/>
    <mergeCell ref="E33:E34"/>
    <mergeCell ref="H29:H30"/>
    <mergeCell ref="E31:E32"/>
    <mergeCell ref="B43:B45"/>
    <mergeCell ref="I44:J44"/>
    <mergeCell ref="G27:G28"/>
    <mergeCell ref="H27:H28"/>
    <mergeCell ref="I42:J42"/>
    <mergeCell ref="I43:J43"/>
    <mergeCell ref="B33:B34"/>
    <mergeCell ref="B27:B28"/>
    <mergeCell ref="B29:B30"/>
    <mergeCell ref="B31:B32"/>
  </mergeCell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66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2008-03-13T08:39:56Z</cp:lastPrinted>
  <dcterms:created xsi:type="dcterms:W3CDTF">2008-02-15T06:55:04Z</dcterms:created>
  <dcterms:modified xsi:type="dcterms:W3CDTF">2008-03-14T10:52:37Z</dcterms:modified>
  <cp:category/>
  <cp:version/>
  <cp:contentType/>
  <cp:contentStatus/>
</cp:coreProperties>
</file>