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0.36.222\地域振興課\02記録用フォルダ\R07\02土地対策班\A5402110土地売買等届出・通知(10_R17.3.31)\03_資料（手引き・要領等）\国土利用計画手引き・要領\01_宮城県\ホームページ\"/>
    </mc:Choice>
  </mc:AlternateContent>
  <xr:revisionPtr revIDLastSave="0" documentId="13_ncr:1_{A7B9AC0C-5B04-4C67-A353-1A8CED0CC8A8}" xr6:coauthVersionLast="47" xr6:coauthVersionMax="47" xr10:uidLastSave="{00000000-0000-0000-0000-000000000000}"/>
  <workbookProtection workbookAlgorithmName="SHA-512" workbookHashValue="r3wSAwlqO+MwPKR+jzmM/zmZ0kHyUb5TTSPeVARGfhlNtZwkhQi4XZGDHAnFPekGKrg74nhKc7dSB+hY7rECFw==" workbookSaltValue="3d/17IrAFVxWzyAZSGAhGQ==" workbookSpinCount="100000" lockStructure="1"/>
  <bookViews>
    <workbookView xWindow="-1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<sst xmlns="http://schemas.openxmlformats.org/spreadsheetml/2006/main" count="19971" uniqueCount="11218">
  <si>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</si>
  <si>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</si>
  <si>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</si>
  <si>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</si>
  <si>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</si>
  <si>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</si>
  <si>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</si>
  <si>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</si>
  <si>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</si>
  <si>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</si>
  <si>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</si>
  <si>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</si>
  <si>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</si>
  <si>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</si>
  <si>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</si>
  <si>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</si>
  <si>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</si>
  <si>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</si>
  <si>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</si>
  <si>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</si>
  <si>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</si>
  <si>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</si>
  <si>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</si>
  <si>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</si>
  <si>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</si>
  <si>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</si>
  <si>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</si>
  <si>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</si>
  <si>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</si>
  <si>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</si>
  <si>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</si>
  <si>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</si>
  <si>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</si>
  <si>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</si>
  <si>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</si>
  <si>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</si>
  <si>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</si>
  <si>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</si>
  <si>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</si>
  <si>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</si>
  <si>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</si>
  <si>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</si>
  <si>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</si>
  <si>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</si>
  <si>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</si>
  <si>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</si>
  <si>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</si>
  <si>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</si>
  <si>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</si>
  <si>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</si>
  <si>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</si>
  <si>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</si>
  <si>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</si>
  <si>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</si>
  <si>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</si>
  <si>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</si>
  <si>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</si>
  <si>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</si>
  <si>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</si>
  <si>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</si>
  <si>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</si>
  <si>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</si>
  <si>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</si>
  <si>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</si>
  <si>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</si>
  <si>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</si>
  <si>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</si>
  <si>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</si>
  <si>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</si>
  <si>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</si>
  <si>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</si>
  <si>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</si>
  <si>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</si>
  <si>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</si>
  <si>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</si>
  <si>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</si>
  <si>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</si>
  <si>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</si>
  <si>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</si>
  <si>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</si>
  <si>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</si>
  <si>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</si>
  <si>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</si>
  <si>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</si>
  <si>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</si>
  <si>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</si>
  <si>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</si>
  <si>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</si>
  <si>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</si>
  <si>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</si>
  <si>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</si>
  <si>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</si>
  <si>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</si>
  <si>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</si>
  <si>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</si>
  <si>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</si>
  <si>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</si>
  <si>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</si>
  <si>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</si>
  <si>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</si>
  <si>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</si>
  <si>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</si>
  <si>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</si>
  <si>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</si>
  <si>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</si>
  <si>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</si>
  <si>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</si>
  <si>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</si>
  <si>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</si>
  <si>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</si>
  <si>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</si>
  <si>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</si>
  <si>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</si>
  <si>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</si>
  <si>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</si>
  <si>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</si>
  <si>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</si>
  <si>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</si>
  <si>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</si>
  <si>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</si>
  <si>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</si>
  <si>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</si>
  <si>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</si>
  <si>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</si>
  <si>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</si>
  <si>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</si>
  <si>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</si>
  <si>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</si>
  <si>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</si>
  <si>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</si>
  <si>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</si>
  <si>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</si>
  <si>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</si>
  <si>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</si>
  <si>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</si>
  <si>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</si>
  <si>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</si>
  <si>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</si>
  <si>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</si>
  <si>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</si>
  <si>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</si>
  <si>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</si>
  <si>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</si>
  <si>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</si>
  <si>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</si>
  <si>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</si>
  <si>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</si>
  <si>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</si>
  <si>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</si>
  <si>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</si>
  <si>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</si>
  <si>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</si>
  <si>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</si>
  <si>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</si>
  <si>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</si>
  <si>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</si>
  <si>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</si>
  <si>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</si>
  <si>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</si>
  <si>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</si>
  <si>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</si>
  <si>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</si>
  <si>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</si>
  <si>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</si>
  <si>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</si>
  <si>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</si>
  <si>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</si>
  <si>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</si>
  <si>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</si>
  <si>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</si>
  <si>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</si>
  <si>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</si>
  <si>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</si>
  <si>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</si>
  <si>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</si>
  <si>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</si>
  <si>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</si>
  <si>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</si>
  <si>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</si>
  <si>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</si>
  <si>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</si>
  <si>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</si>
  <si>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</si>
  <si>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</si>
  <si>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</si>
  <si>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</si>
  <si>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</si>
  <si>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</si>
  <si>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</si>
  <si>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</si>
  <si>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</si>
  <si>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</si>
  <si>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</si>
  <si>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</si>
  <si>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</si>
  <si>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</si>
  <si>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</si>
  <si>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</si>
  <si>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</si>
  <si>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</si>
  <si>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</si>
  <si>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</si>
  <si>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</si>
  <si>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</si>
  <si>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</si>
  <si>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</si>
  <si>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</si>
  <si>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</si>
  <si>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</si>
  <si>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</si>
  <si>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</si>
  <si>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</si>
  <si>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</si>
  <si>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</si>
  <si>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</si>
  <si>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</si>
  <si>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</si>
  <si>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</si>
  <si>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</si>
  <si>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</si>
  <si>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</si>
  <si>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</si>
  <si>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</si>
  <si>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</si>
  <si>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</si>
  <si>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</si>
  <si>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</si>
  <si>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</si>
  <si>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</si>
  <si>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</si>
  <si>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</si>
  <si>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</si>
  <si>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</si>
  <si>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</si>
  <si>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</si>
  <si>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</si>
  <si>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</si>
  <si>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</si>
  <si>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</si>
  <si>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</si>
  <si>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</si>
  <si>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</si>
  <si>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</si>
  <si>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</si>
  <si>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</si>
  <si>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</si>
  <si>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</si>
  <si>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</si>
  <si>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</si>
  <si>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</si>
  <si>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</si>
  <si>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</si>
  <si>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</si>
  <si>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</si>
  <si>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</si>
  <si>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</si>
  <si>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</si>
  <si>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</si>
  <si>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</si>
  <si>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</si>
  <si>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</si>
  <si>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</si>
  <si>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</si>
  <si>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</si>
  <si>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</si>
  <si>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</si>
  <si>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</si>
  <si>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</si>
  <si>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</si>
  <si>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</si>
  <si>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</si>
  <si>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</si>
  <si>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</si>
  <si>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</si>
  <si>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</si>
  <si>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</si>
  <si>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</si>
  <si>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</si>
  <si>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</si>
  <si>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</si>
  <si>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</si>
  <si>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</si>
  <si>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</si>
  <si>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</si>
  <si>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</si>
  <si>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</si>
  <si>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</si>
  <si>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</si>
  <si>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</si>
  <si>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</si>
  <si>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</si>
  <si>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</si>
  <si>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</si>
  <si>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</si>
  <si>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</si>
  <si>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</si>
  <si>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</si>
  <si>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</si>
  <si>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</si>
  <si>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</si>
  <si>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</si>
  <si>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</si>
  <si>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</si>
  <si>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</si>
  <si>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</si>
  <si>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</si>
  <si>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</si>
  <si>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</si>
  <si>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</si>
  <si>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</si>
  <si>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</si>
  <si>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</si>
  <si>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</si>
  <si>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</si>
  <si>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</si>
  <si>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</si>
  <si>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</si>
  <si>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</si>
  <si>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</si>
  <si>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</si>
  <si>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</si>
  <si>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</si>
  <si>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</si>
  <si>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</si>
  <si>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</si>
  <si>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</si>
  <si>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</si>
  <si>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</si>
  <si>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</si>
  <si>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</si>
  <si>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</si>
  <si>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</si>
  <si>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</si>
  <si>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</si>
  <si>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</si>
  <si>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</si>
  <si>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</si>
  <si>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</si>
  <si>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</si>
  <si>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</si>
  <si>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</si>
  <si>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</si>
  <si>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</si>
  <si>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</si>
  <si>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</si>
  <si>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</si>
  <si>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</si>
  <si>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</si>
  <si>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</si>
  <si>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</si>
  <si>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</si>
  <si>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</si>
  <si>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</si>
  <si>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</si>
  <si>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</si>
  <si>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</si>
  <si>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</si>
  <si>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</si>
  <si>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</si>
  <si>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</si>
  <si>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</si>
  <si>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</si>
  <si>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</si>
  <si>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</si>
  <si>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</si>
  <si>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</si>
  <si>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</si>
  <si>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</si>
  <si>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</si>
  <si>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</si>
  <si>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</si>
  <si>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</si>
  <si>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</si>
  <si>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</si>
  <si>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</si>
  <si>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</si>
  <si>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</si>
  <si>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</si>
  <si>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</si>
  <si>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</si>
  <si>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</si>
  <si>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</si>
  <si>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</si>
  <si>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</si>
  <si>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</si>
  <si>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</si>
  <si>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</si>
  <si>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</si>
  <si>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</si>
  <si>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</si>
  <si>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</si>
  <si>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</si>
  <si>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</si>
  <si>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</si>
  <si>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</si>
  <si>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</si>
  <si>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</si>
  <si>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</si>
  <si>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</si>
  <si>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</si>
  <si>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</si>
  <si>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</si>
  <si>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</si>
  <si>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</si>
  <si>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</si>
  <si>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</si>
  <si>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</si>
  <si>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</si>
  <si>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</si>
  <si>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</si>
  <si>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</si>
  <si>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</si>
  <si>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</si>
  <si>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</si>
  <si>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</si>
  <si>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</si>
  <si>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</si>
  <si>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</si>
  <si>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</si>
  <si>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</si>
  <si>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</si>
  <si>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</si>
  <si>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</si>
  <si>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</si>
  <si>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</si>
  <si>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</si>
  <si>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</si>
  <si>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</si>
  <si>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</si>
  <si>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</si>
  <si>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</si>
  <si>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</si>
  <si>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</si>
  <si>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</si>
  <si>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</si>
  <si>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</si>
  <si>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</si>
  <si>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</si>
  <si>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</si>
  <si>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</si>
  <si>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</si>
  <si>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</si>
  <si>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</si>
  <si>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</si>
  <si>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</si>
  <si>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</si>
  <si>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</si>
  <si>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</si>
  <si>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</si>
  <si>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</si>
  <si>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</si>
  <si>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</si>
  <si>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</si>
  <si>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</si>
  <si>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</si>
  <si>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</si>
  <si>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</si>
  <si>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</si>
  <si>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</si>
  <si>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</si>
  <si>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</si>
  <si>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</si>
  <si>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</si>
  <si>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</si>
  <si>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</si>
  <si>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</si>
  <si>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</si>
  <si>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</si>
  <si>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</si>
  <si>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</si>
  <si>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</si>
  <si>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</si>
  <si>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</si>
  <si>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</si>
  <si>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</si>
  <si>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</si>
  <si>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</si>
  <si>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</si>
  <si>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</si>
  <si>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</si>
  <si>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</si>
  <si>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</si>
  <si>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</si>
  <si>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</si>
  <si>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</si>
  <si>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</si>
  <si>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</si>
  <si>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</si>
  <si>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</si>
  <si>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</si>
  <si>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</si>
  <si>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</si>
  <si>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</si>
  <si>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</si>
  <si>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</si>
  <si>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</si>
  <si>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</si>
  <si>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</si>
  <si>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</si>
  <si>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</si>
  <si>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</si>
  <si>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</si>
  <si>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</si>
  <si>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</si>
  <si>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</si>
  <si>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</si>
  <si>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</si>
  <si>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</si>
  <si>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</si>
  <si>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</si>
  <si>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</si>
  <si>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</si>
  <si>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</si>
  <si>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</si>
  <si>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</si>
  <si>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</si>
  <si>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</si>
  <si>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</si>
  <si>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</si>
  <si>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</si>
  <si>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</si>
  <si>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</si>
  <si>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</si>
  <si>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</si>
  <si>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</si>
  <si>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</si>
  <si>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</si>
  <si>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</si>
  <si>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</si>
  <si>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</si>
  <si>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</si>
  <si>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</si>
  <si>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</si>
  <si>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</si>
  <si>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</si>
  <si>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</si>
  <si>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</si>
  <si>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</si>
  <si>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</si>
  <si>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</si>
  <si>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</si>
  <si>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</si>
  <si>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</si>
  <si>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</si>
  <si>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</si>
  <si>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</si>
  <si>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</si>
  <si>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</si>
  <si>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</si>
  <si>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</si>
  <si>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</si>
  <si>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</si>
  <si>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</si>
  <si>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</si>
  <si>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</si>
  <si>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</si>
  <si>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</si>
  <si>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</si>
  <si>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</si>
  <si>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</si>
  <si>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</si>
  <si>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</si>
  <si>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</si>
  <si>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</si>
  <si>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</si>
  <si>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</si>
  <si>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</si>
  <si>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</si>
  <si>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</si>
  <si>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</si>
  <si>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</si>
  <si>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</si>
  <si>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</si>
  <si>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</si>
  <si>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</si>
  <si>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</si>
  <si>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</si>
  <si>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</si>
  <si>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</si>
  <si>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</si>
  <si>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</si>
  <si>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</si>
  <si>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</si>
  <si>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</si>
  <si>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</si>
  <si>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</si>
  <si>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</si>
  <si>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</si>
  <si>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</si>
  <si>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</si>
  <si>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</si>
  <si>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</si>
  <si>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</si>
  <si>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</si>
  <si>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</si>
  <si>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</si>
  <si>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</si>
  <si>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</si>
  <si>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</si>
  <si>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</si>
  <si>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</si>
  <si>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</si>
  <si>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</si>
  <si>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</si>
  <si>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</si>
  <si>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</si>
  <si>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</si>
  <si>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</si>
  <si>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</si>
  <si>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</si>
  <si>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</si>
  <si>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</si>
  <si>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</si>
  <si>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</si>
  <si>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</si>
  <si>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</si>
  <si>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</si>
  <si>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</si>
  <si>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</si>
  <si>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</si>
  <si>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</si>
  <si>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</si>
  <si>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</si>
  <si>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</si>
  <si>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</si>
  <si>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</si>
  <si>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</si>
  <si>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</si>
  <si>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</si>
  <si>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</si>
  <si>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</si>
  <si>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</si>
  <si>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</si>
  <si>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</si>
  <si>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</si>
  <si>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</si>
  <si>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</si>
  <si>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</si>
  <si>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</si>
  <si>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</si>
  <si>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</si>
  <si>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</si>
  <si>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</si>
  <si>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</si>
  <si>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</si>
  <si>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</si>
  <si>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</si>
  <si>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</si>
  <si>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</si>
  <si>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</si>
  <si>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</si>
  <si>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</si>
  <si>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</si>
  <si>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</si>
  <si>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</si>
  <si>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</si>
  <si>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</si>
  <si>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</si>
  <si>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</si>
  <si>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</si>
  <si>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</si>
  <si>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</si>
  <si>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</si>
  <si>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</si>
  <si>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</si>
  <si>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</si>
  <si>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</si>
  <si>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</si>
  <si>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</si>
  <si>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</si>
  <si>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</si>
  <si>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</si>
  <si>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</si>
  <si>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</si>
  <si>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</si>
  <si>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</si>
  <si>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</si>
  <si>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</si>
  <si>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</si>
  <si>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</si>
  <si>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</si>
  <si>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</si>
  <si>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</si>
  <si>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</si>
  <si>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</si>
  <si>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</si>
  <si>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</si>
  <si>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</si>
  <si>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</si>
  <si>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</si>
  <si>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</si>
  <si>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</si>
  <si>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</si>
  <si>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</si>
  <si>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</si>
  <si>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</si>
  <si>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</si>
  <si>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</si>
  <si>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</si>
  <si>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</si>
  <si>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</si>
  <si>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</si>
  <si>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</si>
  <si>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</si>
  <si>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</si>
  <si>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</si>
  <si>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</si>
  <si>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</si>
  <si>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</si>
  <si>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</si>
  <si>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</si>
  <si>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</si>
  <si>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</si>
  <si>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</si>
  <si>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</si>
  <si>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</si>
  <si>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</si>
  <si>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</si>
  <si>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</si>
  <si>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</si>
  <si>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</si>
  <si>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</si>
  <si>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</si>
  <si>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</si>
  <si>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</si>
  <si>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</si>
  <si>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</si>
  <si>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</si>
  <si>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</si>
  <si>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</si>
  <si>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</si>
  <si>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</si>
  <si>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</si>
  <si>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</si>
  <si>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</si>
  <si>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</si>
  <si>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</si>
  <si>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</si>
  <si>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</si>
  <si>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</si>
  <si>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</si>
  <si>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</si>
  <si>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</si>
  <si>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</si>
  <si>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</si>
  <si>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</si>
  <si>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</si>
  <si>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</si>
  <si>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</si>
  <si>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</si>
  <si>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</si>
  <si>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</si>
  <si>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</si>
  <si>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</si>
  <si>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</si>
  <si>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</si>
  <si>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</si>
  <si>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</si>
  <si>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</si>
  <si>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</si>
  <si>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</si>
  <si>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</si>
  <si>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</si>
  <si>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</si>
  <si>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</si>
  <si>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</si>
  <si>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</si>
  <si>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</si>
  <si>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</si>
  <si>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</si>
  <si>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</si>
  <si>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</si>
  <si>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</si>
  <si>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</si>
  <si>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</si>
  <si>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</si>
  <si>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</si>
  <si>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</si>
  <si>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</si>
  <si>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</si>
  <si>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</si>
  <si>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</si>
  <si>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</si>
  <si>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</si>
  <si>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</si>
  <si>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</si>
  <si>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</si>
  <si>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</si>
  <si>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</si>
  <si>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</si>
  <si>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</si>
  <si>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</si>
  <si>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</si>
  <si>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</si>
  <si>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</si>
  <si>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</si>
  <si>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</si>
  <si>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</si>
  <si>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</si>
  <si>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</si>
  <si>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</si>
  <si>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</si>
  <si>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</si>
  <si>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</si>
  <si>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</si>
  <si>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</si>
  <si>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</si>
  <si>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</si>
  <si>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</si>
  <si>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</si>
  <si>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</si>
  <si>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</si>
  <si>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</si>
  <si>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</si>
  <si>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</si>
  <si>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</si>
  <si>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</si>
  <si>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</si>
  <si>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</si>
  <si>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</si>
  <si>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</si>
  <si>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</si>
  <si>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</si>
  <si>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</si>
  <si>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</si>
  <si>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</si>
  <si>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</si>
  <si>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</si>
  <si>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</si>
  <si>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</si>
  <si>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</si>
  <si>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</si>
  <si>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</si>
  <si>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</si>
  <si>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</si>
  <si>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</si>
  <si>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</si>
  <si>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</si>
  <si>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</si>
  <si>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</si>
  <si>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</si>
  <si>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</si>
  <si>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</si>
  <si>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</si>
  <si>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</si>
  <si>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</si>
  <si>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</si>
  <si>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</si>
  <si>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</si>
  <si>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</si>
  <si>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</si>
  <si>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</si>
  <si>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</si>
  <si>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</si>
  <si>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</si>
  <si>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</si>
  <si>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</si>
  <si>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</si>
  <si>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</si>
  <si>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</si>
  <si>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</si>
  <si>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</si>
  <si>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</si>
  <si>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</si>
  <si>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</si>
  <si>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</si>
  <si>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</si>
  <si>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</si>
  <si>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</si>
  <si>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</si>
  <si>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</si>
  <si>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</si>
  <si>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</si>
  <si>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</si>
  <si>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</si>
  <si>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</si>
  <si>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</si>
  <si>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</si>
  <si>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</si>
  <si>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</si>
  <si>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</si>
  <si>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</si>
  <si>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</si>
  <si>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</si>
  <si>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</si>
  <si>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</si>
  <si>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</si>
  <si>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</si>
  <si>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</si>
  <si>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</si>
  <si>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</si>
  <si>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</si>
  <si>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</si>
  <si>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</si>
  <si>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</si>
  <si>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</si>
  <si>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</si>
  <si>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</si>
  <si>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</si>
  <si>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</si>
  <si>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</si>
  <si>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</si>
  <si>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</si>
  <si>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</si>
  <si>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</si>
  <si>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</si>
  <si>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</si>
  <si>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</si>
  <si>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</si>
  <si>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</si>
  <si>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</si>
  <si>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</si>
  <si>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</si>
  <si>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</si>
  <si>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</si>
  <si>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</si>
  <si>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</si>
  <si>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</si>
  <si>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</si>
  <si>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</si>
  <si>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</si>
  <si>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</si>
  <si>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</si>
  <si>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</si>
  <si>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</si>
  <si>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</si>
  <si>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</si>
  <si>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</si>
  <si>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</si>
  <si>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</si>
  <si>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</si>
  <si>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</si>
  <si>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</si>
  <si>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</si>
  <si>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</si>
  <si>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</si>
  <si>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</si>
  <si>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</si>
  <si>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</si>
  <si>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</si>
  <si>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</si>
  <si>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</si>
  <si>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</si>
  <si>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</si>
  <si>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</si>
  <si>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</si>
  <si>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</si>
  <si>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</si>
  <si>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</si>
  <si>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</si>
  <si>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</si>
  <si>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</si>
  <si>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</si>
  <si>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</si>
  <si>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</si>
  <si>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</si>
  <si>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</si>
  <si>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</si>
  <si>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</si>
  <si>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</si>
  <si>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</si>
  <si>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</si>
  <si>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</si>
  <si>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</si>
  <si>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</si>
  <si>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</si>
  <si>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</si>
  <si>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</si>
  <si>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</si>
  <si>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</si>
  <si>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</si>
  <si>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</si>
  <si>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</si>
  <si>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</si>
  <si>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</si>
  <si>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</si>
  <si>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</si>
  <si>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</si>
  <si>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</si>
  <si>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</si>
  <si>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</si>
  <si>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</si>
  <si>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</si>
  <si>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</si>
  <si>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</si>
  <si>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</si>
  <si>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</si>
  <si>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</si>
  <si>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</si>
  <si>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</si>
  <si>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</si>
  <si>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</si>
  <si>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</si>
  <si>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</si>
  <si>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</si>
  <si>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</si>
  <si>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</si>
  <si>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</si>
  <si>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</si>
  <si>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</si>
  <si>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</si>
  <si>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</si>
  <si>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</si>
  <si>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</si>
  <si>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</si>
  <si>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</si>
  <si>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</si>
  <si>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</si>
  <si>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</si>
  <si>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</si>
  <si>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</si>
  <si>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</si>
  <si>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</si>
  <si>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</si>
  <si>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</si>
  <si>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</si>
  <si>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</si>
  <si>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</si>
  <si>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</si>
  <si>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</si>
  <si>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</si>
  <si>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</si>
  <si>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</si>
  <si>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</si>
  <si>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</si>
  <si>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</si>
  <si>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</si>
  <si>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</si>
  <si>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</si>
  <si>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</si>
  <si>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</si>
  <si>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</si>
  <si>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</si>
  <si>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</si>
  <si>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</si>
  <si>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</si>
  <si>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</si>
  <si>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</si>
  <si>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</si>
  <si>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</si>
  <si>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</si>
  <si>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</si>
  <si>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</si>
  <si>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</si>
  <si>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</si>
  <si>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</si>
  <si>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</si>
  <si>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</si>
  <si>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</si>
  <si>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</si>
  <si>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</si>
  <si>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</si>
  <si>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</si>
  <si>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</si>
  <si>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</si>
  <si>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</si>
  <si>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</si>
  <si>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</si>
  <si>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</si>
  <si>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</si>
  <si>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</si>
  <si>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</si>
  <si>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</si>
  <si>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</si>
  <si>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</si>
  <si>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</si>
  <si>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</si>
  <si>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</si>
  <si>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</si>
  <si>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</si>
  <si>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</si>
  <si>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</si>
  <si>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</si>
  <si>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</si>
  <si>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</si>
  <si>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</si>
  <si>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</si>
  <si>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</si>
  <si>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</si>
  <si>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</si>
  <si>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</si>
  <si>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</si>
  <si>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</si>
  <si>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</si>
  <si>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</si>
  <si>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</si>
  <si>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</si>
  <si>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</si>
  <si>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</si>
  <si>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</si>
  <si>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</si>
  <si>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</si>
  <si>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</si>
  <si>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</si>
  <si>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</si>
  <si>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</si>
  <si>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</si>
  <si>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</si>
  <si>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</si>
  <si>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</si>
  <si>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</si>
  <si>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</si>
  <si>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</si>
  <si>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</si>
  <si>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</si>
  <si>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</si>
  <si>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</si>
  <si>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</si>
  <si>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</si>
  <si>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</si>
  <si>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</si>
  <si>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</si>
  <si>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</si>
  <si>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</si>
  <si>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</si>
  <si>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</si>
  <si>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</si>
  <si>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</si>
  <si>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</si>
  <si>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</si>
  <si>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</si>
  <si>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</si>
  <si>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</si>
  <si>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</si>
  <si>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</si>
  <si>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</si>
  <si>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</si>
  <si>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</si>
  <si>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</si>
  <si>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</si>
  <si>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</si>
  <si>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</si>
  <si>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</si>
  <si>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</si>
  <si>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</si>
  <si>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</si>
  <si>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</si>
  <si>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</si>
  <si>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</si>
  <si>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</si>
  <si>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</si>
  <si>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</si>
  <si>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</si>
  <si>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</si>
  <si>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</si>
  <si>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</si>
  <si>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</si>
  <si>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</si>
  <si>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</si>
  <si>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</si>
  <si>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</si>
  <si>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</si>
  <si>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</si>
  <si>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</si>
  <si>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</si>
  <si>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</si>
  <si>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</si>
  <si>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</si>
  <si>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</si>
  <si>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</si>
  <si>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</si>
  <si>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</si>
  <si>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</si>
  <si>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</si>
  <si>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</si>
  <si>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</si>
  <si>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</si>
  <si>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</si>
  <si>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</si>
  <si>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</si>
  <si>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</si>
  <si>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</si>
  <si>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</si>
  <si>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</si>
  <si>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</si>
  <si>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</si>
  <si>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</si>
  <si>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</si>
  <si>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</si>
  <si>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</si>
  <si>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</si>
  <si>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</si>
  <si>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</si>
  <si>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</si>
  <si>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</si>
  <si>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</si>
  <si>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</si>
  <si>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</si>
  <si>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</si>
  <si>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</si>
  <si>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</si>
  <si>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</si>
  <si>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</si>
  <si>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</si>
  <si>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</si>
  <si>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</si>
  <si>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</si>
  <si>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</si>
  <si>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</si>
  <si>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</si>
  <si>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</si>
  <si>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</si>
  <si>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</si>
  <si>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</si>
  <si>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</si>
  <si>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</si>
  <si>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</si>
  <si>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</si>
  <si>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</si>
  <si>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</si>
  <si>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</si>
  <si>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</si>
  <si>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</si>
  <si>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</si>
  <si>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</si>
  <si>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</si>
  <si>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</si>
  <si>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</si>
  <si>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</si>
  <si>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</si>
  <si>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</si>
  <si>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</si>
  <si>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</si>
  <si>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</si>
  <si>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</si>
  <si>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</si>
  <si>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</si>
  <si>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</si>
  <si>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</si>
  <si>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</si>
  <si>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</si>
  <si>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</si>
  <si>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</si>
  <si>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</si>
  <si>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</si>
  <si>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</si>
  <si>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</si>
  <si>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</si>
  <si>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</si>
  <si>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</si>
  <si>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</si>
  <si>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</si>
  <si>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</si>
  <si>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</si>
  <si>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</si>
  <si>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</si>
  <si>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</si>
  <si>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</si>
  <si>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</si>
  <si>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</si>
  <si>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</si>
  <si>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</si>
  <si>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</si>
  <si>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</si>
  <si>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</si>
  <si>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</si>
  <si>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</si>
  <si>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</si>
  <si>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</si>
  <si>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</si>
  <si>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</si>
  <si>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</si>
  <si>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</si>
  <si>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</si>
  <si>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</si>
  <si>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</si>
  <si>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</si>
  <si>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</si>
  <si>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</si>
  <si>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</si>
  <si>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</si>
  <si>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</si>
  <si>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</si>
  <si>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</si>
  <si>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</si>
  <si>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</si>
  <si>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</si>
  <si>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</si>
  <si>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</si>
  <si>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</si>
  <si>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</si>
  <si>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</si>
  <si>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</si>
  <si>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</si>
  <si>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</si>
  <si>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</si>
  <si>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</si>
  <si>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</si>
  <si>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</si>
  <si>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</si>
  <si>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</si>
  <si>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</si>
  <si>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</si>
  <si>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</si>
  <si>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</si>
  <si>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</si>
  <si>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</si>
  <si>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</si>
  <si>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</si>
  <si>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</si>
  <si>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</si>
  <si>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</si>
  <si>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</si>
  <si>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</si>
  <si>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</si>
  <si>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</si>
  <si>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</si>
  <si>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</si>
  <si>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</si>
  <si>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</si>
  <si>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</si>
  <si>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</si>
  <si>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</si>
  <si>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</si>
  <si>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</si>
  <si>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</si>
  <si>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</si>
  <si>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</si>
  <si>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</si>
  <si>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</si>
  <si>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</si>
  <si>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</si>
  <si>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</si>
  <si>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</si>
  <si>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</si>
  <si>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</si>
  <si>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</si>
  <si>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</si>
  <si>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</si>
  <si>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</si>
  <si>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</si>
  <si>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</si>
  <si>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</si>
  <si>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</si>
  <si>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</si>
  <si>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</si>
  <si>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</si>
  <si>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</si>
  <si>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</si>
  <si>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</si>
  <si>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</si>
  <si>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</si>
  <si>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</si>
  <si>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</si>
  <si>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</si>
  <si>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</si>
  <si>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</si>
  <si>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</si>
  <si>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</si>
  <si>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</si>
  <si>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</si>
  <si>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</si>
  <si>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</si>
  <si>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</si>
  <si>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</si>
  <si>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</si>
  <si>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</si>
  <si>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</si>
  <si>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</si>
  <si>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</si>
  <si>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</si>
  <si>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</si>
  <si>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</si>
  <si>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</si>
  <si>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</si>
  <si>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</si>
  <si>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</si>
  <si>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</si>
  <si>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</si>
  <si>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</si>
  <si>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</si>
  <si>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</si>
  <si>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</si>
  <si>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</si>
  <si>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</si>
  <si>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</si>
  <si>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</si>
  <si>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</si>
  <si>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</si>
  <si>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</si>
  <si>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</si>
  <si>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</si>
  <si>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</si>
  <si>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</si>
  <si>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</si>
  <si>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</si>
  <si>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</si>
  <si>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</si>
  <si>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</si>
  <si>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</si>
  <si>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</si>
  <si>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</si>
  <si>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</si>
  <si>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</si>
  <si>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</si>
  <si>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</si>
  <si>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</si>
  <si>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</si>
  <si>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</si>
  <si>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</si>
  <si>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</si>
  <si>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</si>
  <si>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</si>
  <si>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</si>
  <si>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</si>
  <si>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</si>
  <si>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</si>
  <si>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</si>
  <si>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</si>
  <si>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</si>
  <si>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</si>
  <si>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</si>
  <si>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</si>
  <si>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</si>
  <si>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</si>
  <si>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</si>
  <si>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</si>
  <si>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</si>
  <si>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</si>
  <si>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</si>
  <si>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</si>
  <si>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</si>
  <si>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</si>
  <si>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</si>
  <si>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</si>
  <si>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</si>
  <si>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</si>
  <si>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</si>
  <si>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</si>
  <si>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</si>
  <si>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</si>
  <si>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</si>
  <si>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</si>
  <si>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</si>
  <si>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</si>
  <si>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</si>
  <si>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</si>
  <si>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</si>
  <si>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</si>
  <si>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</si>
  <si>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</si>
  <si>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</si>
  <si>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</si>
  <si>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</si>
  <si>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</si>
  <si>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</si>
  <si>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</si>
  <si>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</si>
  <si>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</si>
  <si>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</si>
  <si>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</si>
  <si>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</si>
  <si>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</si>
  <si>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</si>
  <si>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</si>
  <si>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</si>
  <si>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</si>
  <si>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</si>
  <si>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</si>
  <si>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</si>
  <si>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</si>
  <si>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</si>
  <si>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</si>
  <si>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</si>
  <si>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</si>
  <si>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</si>
  <si>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</si>
  <si>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</si>
  <si>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</si>
  <si>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</si>
  <si>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</si>
  <si>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</si>
  <si>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</si>
  <si>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</si>
  <si>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</si>
  <si>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</si>
  <si>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</si>
  <si>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</si>
  <si>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</si>
  <si>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</si>
  <si>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</si>
  <si>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</si>
  <si>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</si>
  <si>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</si>
  <si>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</si>
  <si>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</si>
  <si>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</si>
  <si>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</si>
  <si>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</si>
  <si>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</si>
  <si>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</si>
  <si>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</si>
  <si>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</si>
  <si>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</si>
  <si>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</si>
  <si>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</si>
  <si>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</si>
  <si>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</si>
  <si>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</si>
  <si>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</si>
  <si>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</si>
  <si>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</si>
  <si>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</si>
  <si>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</si>
  <si>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</si>
  <si>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</si>
  <si>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</si>
  <si>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</si>
  <si>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</si>
  <si>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</si>
  <si>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</si>
  <si>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</si>
  <si>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</si>
  <si>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</si>
  <si>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</si>
  <si>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</si>
  <si>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</si>
  <si>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</si>
  <si>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</si>
  <si>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</si>
  <si>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</si>
  <si>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</si>
  <si>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</si>
  <si>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</si>
  <si>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</si>
  <si>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</si>
  <si>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</si>
  <si>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</si>
  <si>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</si>
  <si>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</si>
  <si>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</si>
  <si>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</si>
  <si>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</si>
  <si>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</si>
  <si>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</si>
  <si>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</si>
  <si>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</si>
  <si>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</si>
  <si>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</si>
  <si>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</si>
  <si>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</si>
  <si>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</si>
  <si>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</si>
  <si>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</si>
  <si>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</si>
  <si>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</si>
  <si>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</si>
  <si>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</si>
  <si>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</si>
  <si>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</si>
  <si>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</si>
  <si>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</si>
  <si>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</si>
  <si>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</si>
  <si>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</si>
  <si>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</si>
  <si>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</si>
  <si>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</si>
  <si>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</si>
  <si>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</si>
  <si>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</si>
  <si>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</si>
  <si>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</si>
  <si>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</si>
  <si>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</si>
  <si>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</si>
  <si>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</si>
  <si>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</si>
  <si>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</si>
  <si>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</si>
  <si>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</si>
  <si>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</si>
  <si>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</si>
  <si>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</si>
  <si>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</si>
  <si>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</si>
  <si>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</si>
  <si>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</si>
  <si>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</si>
  <si>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</si>
  <si>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</si>
  <si>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</si>
  <si>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</si>
  <si>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</si>
  <si>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</si>
  <si>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</si>
  <si>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</si>
  <si>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</si>
  <si>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</si>
  <si>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</si>
  <si>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</si>
  <si>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</si>
  <si>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</si>
  <si>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</si>
  <si>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</si>
  <si>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</si>
  <si>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</si>
  <si>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</si>
  <si>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</si>
  <si>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</si>
  <si>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</si>
  <si>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</si>
  <si>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</si>
  <si>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</si>
  <si>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</si>
  <si>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</si>
  <si>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</si>
  <si>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</si>
  <si>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</si>
  <si>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</si>
  <si>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</si>
  <si>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</si>
  <si>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</si>
  <si>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</si>
  <si>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</si>
  <si>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</si>
  <si>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</si>
  <si>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</si>
  <si>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</si>
  <si>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</si>
  <si>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</si>
  <si>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</si>
  <si>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</si>
  <si>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</si>
  <si>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</si>
  <si>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</si>
  <si>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</si>
  <si>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</si>
  <si>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</si>
  <si>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</si>
  <si>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</si>
  <si>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</si>
  <si>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</si>
  <si>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</si>
  <si>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</si>
  <si>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</si>
  <si>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</si>
  <si>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</si>
  <si>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</si>
  <si>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</si>
  <si>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</si>
  <si>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</si>
  <si>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</si>
  <si>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</si>
  <si>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</si>
  <si>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</si>
  <si>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</si>
  <si>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</si>
  <si>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</si>
  <si>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</si>
  <si>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</si>
  <si>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</si>
  <si>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</si>
  <si>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</si>
  <si>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</si>
  <si>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</si>
  <si>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</si>
  <si>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</si>
  <si>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</si>
  <si>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</si>
  <si>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</si>
  <si>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</si>
  <si>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</si>
  <si>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</si>
  <si>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</si>
  <si>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</si>
  <si>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</si>
  <si>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</si>
  <si>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</si>
  <si>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</si>
  <si>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</si>
  <si>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</si>
  <si>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</si>
  <si>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</si>
  <si>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</si>
  <si>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</si>
  <si>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</si>
  <si>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</si>
  <si>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</si>
  <si>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</si>
  <si>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</si>
  <si>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</si>
  <si>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</si>
  <si>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</si>
  <si>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</si>
  <si>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</si>
  <si>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</si>
  <si>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</si>
  <si>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</si>
  <si>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</si>
  <si>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</si>
  <si>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</si>
  <si>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</si>
  <si>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</si>
  <si>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</si>
  <si>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</si>
  <si>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</si>
  <si>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</si>
  <si>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</si>
  <si>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</si>
  <si>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</si>
  <si>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</si>
  <si>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</si>
  <si>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</si>
  <si>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</si>
  <si>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</si>
  <si>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</si>
  <si>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</si>
  <si>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</si>
  <si>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</si>
  <si>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</si>
  <si>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</si>
  <si>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</si>
  <si>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</si>
  <si>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</si>
  <si>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</si>
  <si>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</si>
  <si>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</si>
  <si>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</si>
  <si>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</si>
  <si>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</si>
  <si>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</si>
  <si>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</si>
  <si>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</si>
  <si>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</si>
  <si>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</si>
  <si>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</si>
  <si>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</si>
  <si>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</si>
  <si>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</si>
  <si>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</si>
  <si>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</si>
  <si>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</si>
  <si>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</si>
  <si>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</si>
  <si>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</si>
  <si>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</si>
  <si>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</si>
  <si>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</si>
  <si>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</si>
  <si>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</si>
  <si>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</si>
  <si>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</si>
  <si>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</si>
  <si>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</si>
  <si>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</si>
  <si>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</si>
  <si>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</si>
  <si>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</si>
  <si>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</si>
  <si>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</si>
  <si>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</si>
  <si>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</si>
  <si>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</si>
  <si>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</si>
  <si>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</si>
  <si>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</si>
  <si>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</si>
  <si>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</si>
  <si>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</si>
  <si>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</si>
  <si>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</si>
  <si>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</si>
  <si>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</si>
  <si>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</si>
  <si>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</si>
  <si>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</si>
  <si>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</si>
  <si>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</si>
  <si>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</si>
  <si>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</si>
  <si>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</si>
  <si>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</si>
  <si>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</si>
  <si>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</si>
  <si>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</si>
  <si>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</si>
  <si>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</si>
  <si>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</si>
  <si>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</si>
  <si>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</si>
  <si>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</si>
  <si>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</si>
  <si>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</si>
  <si>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</si>
  <si>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</si>
  <si>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</si>
  <si>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</si>
  <si>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</si>
  <si>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</si>
  <si>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</si>
  <si>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</si>
  <si>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</si>
  <si>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</si>
  <si>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</si>
  <si>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</si>
  <si>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</si>
  <si>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</si>
  <si>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</si>
  <si>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</si>
  <si>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</si>
  <si>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</si>
  <si>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</si>
  <si>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</si>
  <si>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</si>
  <si>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</si>
  <si>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</si>
  <si>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</si>
  <si>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</si>
  <si>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</si>
  <si>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</si>
  <si>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</si>
  <si>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</si>
  <si>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</si>
  <si>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</si>
  <si>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</si>
  <si>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</si>
  <si>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</si>
  <si>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</si>
  <si>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</si>
  <si>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</si>
  <si>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</si>
  <si>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</si>
  <si>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</si>
  <si>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</si>
  <si>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</si>
  <si>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</si>
  <si>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</si>
  <si>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</si>
  <si>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</si>
  <si>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</si>
  <si>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</si>
  <si>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</si>
  <si>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</si>
  <si>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</si>
  <si>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</si>
  <si>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</si>
  <si>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</si>
  <si>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</si>
  <si>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</si>
  <si>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</si>
  <si>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</si>
  <si>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</si>
  <si>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</si>
  <si>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</si>
  <si>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</si>
  <si>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</si>
  <si>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</si>
  <si>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</si>
  <si>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</si>
  <si>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</si>
  <si>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</si>
  <si>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</si>
  <si>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</si>
  <si>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</si>
  <si>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</si>
  <si>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</si>
  <si>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</si>
  <si>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</si>
  <si>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</si>
  <si>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</si>
  <si>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</si>
  <si>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</si>
  <si>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</si>
  <si>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</si>
  <si>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</si>
  <si>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</si>
  <si>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</si>
  <si>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</si>
  <si>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</si>
  <si>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</si>
  <si>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</si>
  <si>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</si>
  <si>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</si>
  <si>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</si>
  <si>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</si>
  <si>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</si>
  <si>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</si>
  <si>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</si>
  <si>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</si>
  <si>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</si>
  <si>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</si>
  <si>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</si>
  <si>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</si>
  <si>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</si>
  <si>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</si>
  <si>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</si>
  <si>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</si>
  <si>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</si>
  <si>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</si>
  <si>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</si>
  <si>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</si>
  <si>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</si>
  <si>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</si>
  <si>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</si>
  <si>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</si>
  <si>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</si>
  <si>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</si>
  <si>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</si>
  <si>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</si>
  <si>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</si>
  <si>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</si>
  <si>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</si>
  <si>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</si>
  <si>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</si>
  <si>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</si>
  <si>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</si>
  <si>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</si>
  <si>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</si>
  <si>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</si>
  <si>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</si>
  <si>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</si>
  <si>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</si>
  <si>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</si>
  <si>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</si>
  <si>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</si>
  <si>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</si>
  <si>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</si>
  <si>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</si>
  <si>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</si>
  <si>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</si>
  <si>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</si>
  <si>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</si>
  <si>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</si>
  <si>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</si>
  <si>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</si>
  <si>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</si>
  <si>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</si>
  <si>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</si>
  <si>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</si>
  <si>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</si>
  <si>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</si>
  <si>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</si>
  <si>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</si>
  <si>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</si>
  <si>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</si>
  <si>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</si>
  <si>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</si>
  <si>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</si>
  <si>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</si>
  <si>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</si>
  <si>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</si>
  <si>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</si>
  <si>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</si>
  <si>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</si>
  <si>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</si>
  <si>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</si>
  <si>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</si>
  <si>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</si>
  <si>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</si>
  <si>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</si>
  <si>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</si>
  <si>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</si>
  <si>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</si>
  <si>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</si>
  <si>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</si>
  <si>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</si>
  <si>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</si>
  <si>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</si>
  <si>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</si>
  <si>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</si>
  <si>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</si>
  <si>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</si>
  <si>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</si>
  <si>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</si>
  <si>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</si>
  <si>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</si>
  <si>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</si>
  <si>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</si>
  <si>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</si>
  <si>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</si>
  <si>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</si>
  <si>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</si>
  <si>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</si>
  <si>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</si>
  <si>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</si>
  <si>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</si>
  <si>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</si>
  <si>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</si>
  <si>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</si>
  <si>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</si>
  <si>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</si>
  <si>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</si>
  <si>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</si>
  <si>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</si>
  <si>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</si>
  <si>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</si>
  <si>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</si>
  <si>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</si>
  <si>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</si>
  <si>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</si>
  <si>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</si>
  <si>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</si>
  <si>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</si>
  <si>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</si>
  <si>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</si>
  <si>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</si>
  <si>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</si>
  <si>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</si>
  <si>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</si>
  <si>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</si>
  <si>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</si>
  <si>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</si>
  <si>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</si>
  <si>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</si>
  <si>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</si>
  <si>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</si>
  <si>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</si>
  <si>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</si>
  <si>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</si>
  <si>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</si>
  <si>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</si>
  <si>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</si>
  <si>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</si>
  <si>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</si>
  <si>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</si>
  <si>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</si>
  <si>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</si>
  <si>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</si>
  <si>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</si>
  <si>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</si>
  <si>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</si>
  <si>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</si>
  <si>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</si>
  <si>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</si>
  <si>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</si>
  <si>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</si>
  <si>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</si>
  <si>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</si>
  <si>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</si>
  <si>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</si>
  <si>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</si>
  <si>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</si>
  <si>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</si>
  <si>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</si>
  <si>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</si>
  <si>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</si>
  <si>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</si>
  <si>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</si>
  <si>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</si>
  <si>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</si>
  <si>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</si>
  <si>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</si>
  <si>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</si>
  <si>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</si>
  <si>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</si>
  <si>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</si>
  <si>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</si>
  <si>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</si>
  <si>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</si>
  <si>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</si>
  <si>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</si>
  <si>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</si>
  <si>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</si>
  <si>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</si>
  <si>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</si>
  <si>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</si>
  <si>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</si>
  <si>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</si>
  <si>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</si>
  <si>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</si>
  <si>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</si>
  <si>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</si>
  <si>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</si>
  <si>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</si>
  <si>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</si>
  <si>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</si>
  <si>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</si>
  <si>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</si>
  <si>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</si>
  <si>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</si>
  <si>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</si>
  <si>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</si>
  <si>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</si>
  <si>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</si>
  <si>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</si>
  <si>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</si>
  <si>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</si>
  <si>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</si>
  <si>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</si>
  <si>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</si>
  <si>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</si>
  <si>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</si>
  <si>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</si>
  <si>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</si>
  <si>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</si>
  <si>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</si>
  <si>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</si>
  <si>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</si>
  <si>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</si>
  <si>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</si>
  <si>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</si>
  <si>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</si>
  <si>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</si>
  <si>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</si>
  <si>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</si>
  <si>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</si>
  <si>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</si>
  <si>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</si>
  <si>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</si>
  <si>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</si>
  <si>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</si>
  <si>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</si>
  <si>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</si>
  <si>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</si>
  <si>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</si>
  <si>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</si>
  <si>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</si>
  <si>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</si>
  <si>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</si>
  <si>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</si>
  <si>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</si>
  <si>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</si>
  <si>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</si>
  <si>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</si>
  <si>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</si>
  <si>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</si>
  <si>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</si>
  <si>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</si>
  <si>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</si>
  <si>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</si>
  <si>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</si>
  <si>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</si>
  <si>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</si>
  <si>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</si>
  <si>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</si>
  <si>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</si>
  <si>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</si>
  <si>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</si>
  <si>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</si>
  <si>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</si>
  <si>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</si>
  <si>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</si>
  <si>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</si>
  <si>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</si>
  <si>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</si>
  <si>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</si>
  <si>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</si>
  <si>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</si>
  <si>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</si>
  <si>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</si>
  <si>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</si>
  <si>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</si>
  <si>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</si>
  <si>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</si>
  <si>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</si>
  <si>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</si>
  <si>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</si>
  <si>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</si>
  <si>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</si>
  <si>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</si>
  <si>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</si>
  <si>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</si>
  <si>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</si>
  <si>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</si>
  <si>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</si>
  <si>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</si>
  <si>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</si>
  <si>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</si>
  <si>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</si>
  <si>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</si>
  <si>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</si>
  <si>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</si>
  <si>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</si>
  <si>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</si>
  <si>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</si>
  <si>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</si>
  <si>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</si>
  <si>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</si>
  <si>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</si>
  <si>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</si>
  <si>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</si>
  <si>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</si>
  <si>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</si>
  <si>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</si>
  <si>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</si>
  <si>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</si>
  <si>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</si>
  <si>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</si>
  <si>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</si>
  <si>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</si>
  <si>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</si>
  <si>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</si>
  <si>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</si>
  <si>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</si>
  <si>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</si>
  <si>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</si>
  <si>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</si>
  <si>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</si>
  <si>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</si>
  <si>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</si>
  <si>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</si>
  <si>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</si>
  <si>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</si>
  <si>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</si>
  <si>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</si>
  <si>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</si>
  <si>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</si>
  <si>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</si>
  <si>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</si>
  <si>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</si>
  <si>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</si>
  <si>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</si>
  <si>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</si>
  <si>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</si>
  <si>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</si>
  <si>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</si>
  <si>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</si>
  <si>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</si>
  <si>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</si>
  <si>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</si>
  <si>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</si>
  <si>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</si>
  <si>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</si>
  <si>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</si>
  <si>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</si>
  <si>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</si>
  <si>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</si>
  <si>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</si>
  <si>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</si>
  <si>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</si>
  <si>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</si>
  <si>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</si>
  <si>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</si>
  <si>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</si>
  <si>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</si>
  <si>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</si>
  <si>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</si>
  <si>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</si>
  <si>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</si>
  <si>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</si>
  <si>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</si>
  <si>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</si>
  <si>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</si>
  <si>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</si>
  <si>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</si>
  <si>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</si>
  <si>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</si>
  <si>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</si>
  <si>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</si>
  <si>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</si>
  <si>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</si>
  <si>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</si>
  <si>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</si>
  <si>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</si>
  <si>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</si>
  <si>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</si>
  <si>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</si>
  <si>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</si>
  <si>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</si>
  <si>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</si>
  <si>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</si>
  <si>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</si>
  <si>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</si>
  <si>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</si>
  <si>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</si>
  <si>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</si>
  <si>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</si>
  <si>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</si>
  <si>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</si>
  <si>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</si>
  <si>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</si>
  <si>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</si>
  <si>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</si>
  <si>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</si>
  <si>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</si>
  <si>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</si>
  <si>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</si>
  <si>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</si>
  <si>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</si>
  <si>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</si>
  <si>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</si>
  <si>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</si>
  <si>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</si>
  <si>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</si>
  <si>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</si>
  <si>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</si>
  <si>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</si>
  <si>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</si>
  <si>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</si>
  <si>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</si>
  <si>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</si>
  <si>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</si>
  <si>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</si>
  <si>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</si>
  <si>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</si>
  <si>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</si>
  <si>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</si>
  <si>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</si>
  <si>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</si>
  <si>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</si>
  <si>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</si>
  <si>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</si>
  <si>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</si>
  <si>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</si>
  <si>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</si>
  <si>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</si>
  <si>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</si>
  <si>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</si>
  <si>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</si>
  <si>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</si>
  <si>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</si>
  <si>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</si>
  <si>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</si>
  <si>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</si>
  <si>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</si>
  <si>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</si>
  <si>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</si>
  <si>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</si>
  <si>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</si>
  <si>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</si>
  <si>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</si>
  <si>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</si>
  <si>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</si>
  <si>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</si>
  <si>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</si>
  <si>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</si>
  <si>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</si>
  <si>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</si>
  <si>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</si>
  <si>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</si>
  <si>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</si>
  <si>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</si>
  <si>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</si>
  <si>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</si>
  <si>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</si>
  <si>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</si>
  <si>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</si>
  <si>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</si>
  <si>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</si>
  <si>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</si>
  <si>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</si>
  <si>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</si>
  <si>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</si>
  <si>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</si>
  <si>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</si>
  <si>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</si>
  <si>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</si>
  <si>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</si>
  <si>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</si>
  <si>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</si>
  <si>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</si>
  <si>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</si>
  <si>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</si>
  <si>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</si>
  <si>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</si>
  <si>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</si>
  <si>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</si>
  <si>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</si>
  <si>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</si>
  <si>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</si>
  <si>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</si>
  <si>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</si>
  <si>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</si>
  <si>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</si>
  <si>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</si>
  <si>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</si>
  <si>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</si>
  <si>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</si>
  <si>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</si>
  <si>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</si>
  <si>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</si>
  <si>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</si>
  <si>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</si>
  <si>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</si>
  <si>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</si>
  <si>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</si>
  <si>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</si>
  <si>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</si>
  <si>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</si>
  <si>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</si>
  <si>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</si>
  <si>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</si>
  <si>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</si>
  <si>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</si>
  <si>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</si>
  <si>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</si>
  <si>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</si>
  <si>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</si>
  <si>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</si>
  <si>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</si>
  <si>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</si>
  <si>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</si>
  <si>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</si>
  <si>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</si>
  <si>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</si>
  <si>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</si>
  <si>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</si>
  <si>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</si>
  <si>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</si>
  <si>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</si>
  <si>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</si>
  <si>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</si>
  <si>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</si>
  <si>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</si>
  <si>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</si>
  <si>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</si>
  <si>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</si>
  <si>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</si>
  <si>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</si>
  <si>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</si>
  <si>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</si>
  <si>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</si>
  <si>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</si>
  <si>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</si>
  <si>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</si>
  <si>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</si>
  <si>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</si>
  <si>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</si>
  <si>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</si>
  <si>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</si>
  <si>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</si>
  <si>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</si>
  <si>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</si>
  <si>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</si>
  <si>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</si>
  <si>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</si>
  <si>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</si>
  <si>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</si>
  <si>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</si>
  <si>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</si>
  <si>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</si>
  <si>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</si>
  <si>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</si>
  <si>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</si>
  <si>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</si>
  <si>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</si>
  <si>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</si>
  <si>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</si>
  <si>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</si>
  <si>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</si>
  <si>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</si>
  <si>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</si>
  <si>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</si>
  <si>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</si>
  <si>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</si>
  <si>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</si>
  <si>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</si>
  <si>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</si>
  <si>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</si>
  <si>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</si>
  <si>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</si>
  <si>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</si>
  <si>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</si>
  <si>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</si>
  <si>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</si>
  <si>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</si>
  <si>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</si>
  <si>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</si>
  <si>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</si>
  <si>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</si>
  <si>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</si>
  <si>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</si>
  <si>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</si>
  <si>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</si>
  <si>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</si>
  <si>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</si>
  <si>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</si>
  <si>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</si>
  <si>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</si>
  <si>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</si>
  <si>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</si>
  <si>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</si>
  <si>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</si>
  <si>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</si>
  <si>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</si>
  <si>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</si>
  <si>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</si>
  <si>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</si>
  <si>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</si>
  <si>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</si>
  <si>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</si>
  <si>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</si>
  <si>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</si>
  <si>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</si>
  <si>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</si>
  <si>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</si>
  <si>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</si>
  <si>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</si>
  <si>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</si>
  <si>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</si>
  <si>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</si>
  <si>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</si>
  <si>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</si>
  <si>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</si>
  <si>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</si>
  <si>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</si>
  <si>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</si>
  <si>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</si>
  <si>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</si>
  <si>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</si>
  <si>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</si>
  <si>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</si>
  <si>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</si>
  <si>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</si>
  <si>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</si>
  <si>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</si>
  <si>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</si>
  <si>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</si>
  <si>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</si>
  <si>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</si>
  <si>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</si>
  <si>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</si>
  <si>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</si>
  <si>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</si>
  <si>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</si>
  <si>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</si>
  <si>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</si>
  <si>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</si>
  <si>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</si>
  <si>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</si>
  <si>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</si>
  <si>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</si>
  <si>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</si>
  <si>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</si>
  <si>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</si>
  <si>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</si>
  <si>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</si>
  <si>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</si>
  <si>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</si>
  <si>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</si>
  <si>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</si>
  <si>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</si>
  <si>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</si>
  <si>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</si>
  <si>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</si>
  <si>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</si>
  <si>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</si>
  <si>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</si>
  <si>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</si>
  <si>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</si>
  <si>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</si>
  <si>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</si>
  <si>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</si>
  <si>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</si>
  <si>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</si>
  <si>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</si>
  <si>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</si>
  <si>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</si>
  <si>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</si>
  <si>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</si>
  <si>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</si>
  <si>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</si>
  <si>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</si>
  <si>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</si>
  <si>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</si>
  <si>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</si>
  <si>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</si>
  <si>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</si>
  <si>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</si>
  <si>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</si>
  <si>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</si>
  <si>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</si>
  <si>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</si>
  <si>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</si>
  <si>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</si>
  <si>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</si>
  <si>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</si>
  <si>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</si>
  <si>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</si>
  <si>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</si>
  <si>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</si>
  <si>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</si>
  <si>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</si>
  <si>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</si>
  <si>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</si>
  <si>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</si>
  <si>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</si>
  <si>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</si>
  <si>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</si>
  <si>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</si>
  <si>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</si>
  <si>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</si>
  <si>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</si>
  <si>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</si>
  <si>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</si>
  <si>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</si>
  <si>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</si>
  <si>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</si>
  <si>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</si>
  <si>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</si>
  <si>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</si>
  <si>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</si>
  <si>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</si>
  <si>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</si>
  <si>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</si>
  <si>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</si>
  <si>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</si>
  <si>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</si>
  <si>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</si>
  <si>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</si>
  <si>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</si>
  <si>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</si>
  <si>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</si>
  <si>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</si>
  <si>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</si>
  <si>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</si>
  <si>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</si>
  <si>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</si>
  <si>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</si>
  <si>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</si>
  <si>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</si>
  <si>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</si>
  <si>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</si>
  <si>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</si>
  <si>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</si>
  <si>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</si>
  <si>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</si>
  <si>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</si>
  <si>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</si>
  <si>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</si>
  <si>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</si>
  <si>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</si>
  <si>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</si>
  <si>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</si>
  <si>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</si>
  <si>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</si>
  <si>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</si>
  <si>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</si>
  <si>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</si>
  <si>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</si>
  <si>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</si>
  <si>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</si>
  <si>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</si>
  <si>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</si>
  <si>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</si>
  <si>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</si>
  <si>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</si>
  <si>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</si>
  <si>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</si>
  <si>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</si>
  <si>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</si>
  <si>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</si>
  <si>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</si>
  <si>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</si>
  <si>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</si>
  <si>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</si>
  <si>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</si>
  <si>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</si>
  <si>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</si>
  <si>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</si>
  <si>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</si>
  <si>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</si>
  <si>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</si>
  <si>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</si>
  <si>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</si>
  <si>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</si>
  <si>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</si>
  <si>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</si>
  <si>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</si>
  <si>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</si>
  <si>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</si>
  <si>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</si>
  <si>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</si>
  <si>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</si>
  <si>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</si>
  <si>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</si>
  <si>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</si>
  <si>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</si>
  <si>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</si>
  <si>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</si>
  <si>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</si>
  <si>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</si>
  <si>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</si>
  <si>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</si>
  <si>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</si>
  <si>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</si>
  <si>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</si>
  <si>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</si>
  <si>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</si>
  <si>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</si>
  <si>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</si>
  <si>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</si>
  <si>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</si>
  <si>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</si>
  <si>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</si>
  <si>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</si>
  <si>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</si>
  <si>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</si>
  <si>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</si>
  <si>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</si>
  <si>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</si>
  <si>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</si>
  <si>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</si>
  <si>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</si>
  <si>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</si>
  <si>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</si>
  <si>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</si>
  <si>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</si>
  <si>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</si>
  <si>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</si>
  <si>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</si>
  <si>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</si>
  <si>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</si>
  <si>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</si>
  <si>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</si>
  <si>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</si>
  <si>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</si>
  <si>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</si>
  <si>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</si>
  <si>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</si>
  <si>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</si>
  <si>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</si>
  <si>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</si>
  <si>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</si>
  <si>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</si>
  <si>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</si>
  <si>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</si>
  <si>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</si>
  <si>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</si>
  <si>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</si>
  <si>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</si>
  <si>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</si>
  <si>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</si>
  <si>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</si>
  <si>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</si>
  <si>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</si>
  <si>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</si>
  <si>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</si>
  <si>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</si>
  <si>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</si>
  <si>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</si>
  <si>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</si>
  <si>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</si>
  <si>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</si>
  <si>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</si>
  <si>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</si>
  <si>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</si>
  <si>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</si>
  <si>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</si>
  <si>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</si>
  <si>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</si>
  <si>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</si>
  <si>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</si>
  <si>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</si>
  <si>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</si>
  <si>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</si>
  <si>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</si>
  <si>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</si>
  <si>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</si>
  <si>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</si>
  <si>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</si>
  <si>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</si>
  <si>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</si>
  <si>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</si>
  <si>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</si>
  <si>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</si>
  <si>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</si>
  <si>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</si>
  <si>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</si>
  <si>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</si>
  <si>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</si>
  <si>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</si>
  <si>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</si>
  <si>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</si>
  <si>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</si>
  <si>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</si>
  <si>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</si>
  <si>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</si>
  <si>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</si>
  <si>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</si>
  <si>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</si>
  <si>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</si>
  <si>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</si>
  <si>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</si>
  <si>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</si>
  <si>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</si>
  <si>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</si>
  <si>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</si>
  <si>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</si>
  <si>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</si>
  <si>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</si>
  <si>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</si>
  <si>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</si>
  <si>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</si>
  <si>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</si>
  <si>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</si>
  <si>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</si>
  <si>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</si>
  <si>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</si>
  <si>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</si>
  <si>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</si>
  <si>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</si>
  <si>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</si>
  <si>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</si>
  <si>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</si>
  <si>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</si>
  <si>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</si>
  <si>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</si>
  <si>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</si>
  <si>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</si>
  <si>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</si>
  <si>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</si>
  <si>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</si>
  <si>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</si>
  <si>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</si>
  <si>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</si>
  <si>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</si>
  <si>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</si>
  <si>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</si>
  <si>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</si>
  <si>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</si>
  <si>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</si>
  <si>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</si>
  <si>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</si>
  <si>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</si>
  <si>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</si>
  <si>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</si>
  <si>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</si>
  <si>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</si>
  <si>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</si>
  <si>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</si>
  <si>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</si>
  <si>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</si>
  <si>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</si>
  <si>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</si>
  <si>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</si>
  <si>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</si>
  <si>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</si>
  <si>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</si>
  <si>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</si>
  <si>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</si>
  <si>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</si>
  <si>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</si>
  <si>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</si>
  <si>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</si>
  <si>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</si>
  <si>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</si>
  <si>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</si>
  <si>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</si>
  <si>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</si>
  <si>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</si>
  <si>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</si>
  <si>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</si>
  <si>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</si>
  <si>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</si>
  <si>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</si>
  <si>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</si>
  <si>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</si>
  <si>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</si>
  <si>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</si>
  <si>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</si>
  <si>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</si>
  <si>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</si>
  <si>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</si>
  <si>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</si>
  <si>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</si>
  <si>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</si>
  <si>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</si>
  <si>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</si>
  <si>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</si>
  <si>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</si>
  <si>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</si>
  <si>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</si>
  <si>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</si>
  <si>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</si>
  <si>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</si>
  <si>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</si>
  <si>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</si>
  <si>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</si>
  <si>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</si>
  <si>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</si>
  <si>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</si>
  <si>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</si>
  <si>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</si>
  <si>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</si>
  <si>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</si>
  <si>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</si>
  <si>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</si>
  <si>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</si>
  <si>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</si>
  <si>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</si>
  <si>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</si>
  <si>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</si>
  <si>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</si>
  <si>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</si>
  <si>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</si>
  <si>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</si>
  <si>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</si>
  <si>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</si>
  <si>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</si>
  <si>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</si>
  <si>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</si>
  <si>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</si>
  <si>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</si>
  <si>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</si>
  <si>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</si>
  <si>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</si>
  <si>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</si>
  <si>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</si>
  <si>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</si>
  <si>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</si>
  <si>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</si>
  <si>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</si>
  <si>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</si>
  <si>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</si>
  <si>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</si>
  <si>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</si>
  <si>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</si>
  <si>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</si>
  <si>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</si>
  <si>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</si>
  <si>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</si>
  <si>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</si>
  <si>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</si>
  <si>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</si>
  <si>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</si>
  <si>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</si>
  <si>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</si>
  <si>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</si>
  <si>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</si>
  <si>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</si>
  <si>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</si>
  <si>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</si>
  <si>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</si>
  <si>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</si>
  <si>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</si>
  <si>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</si>
  <si>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</si>
  <si>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</si>
  <si>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</si>
  <si>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</si>
  <si>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</si>
  <si>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</si>
  <si>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</si>
  <si>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</si>
  <si>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</si>
  <si>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</si>
  <si>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</si>
  <si>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</si>
  <si>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</si>
  <si>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</si>
  <si>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</si>
  <si>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</si>
  <si>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</si>
  <si>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</si>
  <si>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</si>
  <si>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</si>
  <si>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</si>
  <si>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</si>
  <si>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</si>
  <si>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</si>
  <si>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</si>
  <si>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</si>
  <si>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</si>
  <si>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</si>
  <si>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</si>
  <si>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</si>
  <si>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</si>
  <si>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</si>
  <si>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</si>
  <si>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</si>
  <si>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</si>
  <si>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</si>
  <si>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</si>
  <si>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</si>
  <si>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</si>
  <si>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</si>
  <si>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</si>
  <si>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</si>
  <si>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</si>
  <si>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</si>
  <si>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</si>
  <si>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</si>
  <si>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</si>
  <si>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</si>
  <si>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</si>
  <si>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</si>
  <si>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</si>
  <si>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</si>
  <si>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</si>
  <si>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</si>
  <si>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</si>
  <si>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</si>
  <si>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</si>
  <si>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</si>
  <si>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</si>
  <si>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</si>
  <si>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</si>
  <si>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</si>
  <si>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</si>
  <si>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</si>
  <si>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</si>
  <si>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</si>
  <si>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</si>
  <si>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</si>
  <si>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</si>
  <si>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</si>
  <si>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</si>
  <si>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</si>
  <si>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</si>
  <si>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</si>
  <si>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</si>
  <si>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</si>
  <si>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</si>
  <si>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</si>
  <si>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</si>
  <si>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</si>
  <si>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</si>
  <si>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</si>
  <si>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</si>
  <si>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</si>
  <si>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</si>
  <si>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</si>
  <si>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</si>
  <si>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</si>
  <si>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</si>
  <si>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</si>
  <si>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</si>
  <si>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</si>
  <si>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</si>
  <si>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</si>
  <si>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</si>
  <si>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</si>
  <si>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</si>
  <si>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</si>
  <si>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</si>
  <si>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</si>
  <si>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</si>
  <si>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</si>
  <si>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</si>
  <si>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</si>
  <si>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</si>
  <si>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</si>
  <si>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</si>
  <si>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</si>
  <si>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</si>
  <si>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</si>
  <si>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</si>
  <si>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</si>
  <si>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</si>
  <si>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</si>
  <si>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</si>
  <si>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</si>
  <si>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</si>
  <si>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</si>
  <si>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</si>
  <si>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</si>
  <si>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</si>
  <si>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</si>
  <si>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</si>
  <si>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</si>
  <si>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</si>
  <si>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</si>
  <si>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</si>
  <si>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</si>
  <si>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</si>
  <si>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</si>
  <si>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</si>
  <si>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</si>
  <si>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</si>
  <si>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</si>
  <si>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</si>
  <si>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</si>
  <si>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</si>
  <si>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</si>
  <si>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</si>
  <si>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</si>
  <si>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</si>
  <si>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</si>
  <si>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</si>
  <si>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</si>
  <si>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</si>
  <si>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</si>
  <si>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</si>
  <si>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</si>
  <si>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</si>
  <si>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</si>
  <si>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</si>
  <si>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</si>
  <si>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</si>
  <si>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</si>
  <si>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</si>
  <si>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</si>
  <si>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</si>
  <si>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</si>
  <si>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</si>
  <si>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</si>
  <si>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</si>
  <si>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</si>
  <si>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</si>
  <si>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</si>
  <si>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</si>
  <si>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</si>
  <si>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</si>
  <si>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</si>
  <si>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</si>
  <si>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</si>
  <si>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</si>
  <si>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</si>
  <si>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</si>
  <si>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</si>
  <si>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</si>
  <si>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</si>
  <si>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</si>
  <si>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</si>
  <si>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</si>
  <si>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</si>
  <si>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</si>
  <si>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</si>
  <si>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</si>
  <si>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</si>
  <si>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</si>
  <si>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</si>
  <si>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</si>
  <si>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</si>
  <si>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</si>
  <si>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</si>
  <si>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</si>
  <si>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</si>
  <si>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</si>
  <si>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</si>
  <si>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</si>
  <si>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</si>
  <si>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</si>
  <si>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</si>
  <si>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</si>
  <si>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</si>
  <si>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</si>
  <si>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</si>
  <si>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</si>
  <si>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</si>
  <si>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</si>
  <si>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</si>
  <si>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</si>
  <si>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</si>
  <si>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</si>
  <si>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</si>
  <si>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</si>
  <si>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</si>
  <si>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</si>
  <si>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</si>
  <si>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</si>
  <si>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</si>
  <si>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</si>
  <si>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</si>
  <si>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</si>
  <si>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</si>
  <si>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</si>
  <si>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</si>
  <si>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</si>
  <si>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</si>
  <si>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</si>
  <si>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</si>
  <si>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</si>
  <si>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</si>
  <si>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</si>
  <si>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</si>
  <si>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</si>
  <si>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</si>
  <si>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</si>
  <si>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</si>
  <si>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</si>
  <si>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</si>
  <si>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</si>
  <si>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</si>
  <si>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</si>
  <si>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</si>
  <si>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</si>
  <si>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</si>
  <si>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</si>
  <si>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</si>
  <si>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</si>
  <si>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</si>
  <si>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</si>
  <si>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</si>
  <si>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</si>
  <si>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</si>
  <si>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</si>
  <si>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</si>
  <si>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</si>
  <si>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</si>
  <si>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</si>
  <si>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</si>
  <si>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</si>
  <si>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</si>
  <si>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</si>
  <si>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</si>
  <si>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</si>
  <si>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</si>
  <si>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</si>
  <si>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</si>
  <si>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</si>
  <si>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</si>
  <si>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</si>
  <si>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</si>
  <si>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</si>
  <si>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</si>
  <si>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</si>
  <si>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</si>
  <si>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</si>
  <si>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</si>
  <si>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</si>
  <si>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</si>
  <si>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</si>
  <si>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</si>
  <si>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</si>
  <si>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</si>
  <si>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</si>
  <si>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</si>
  <si>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</si>
  <si>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</si>
  <si>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</si>
  <si>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</si>
  <si>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</si>
  <si>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</si>
  <si>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</si>
  <si>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</si>
  <si>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</si>
  <si>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</si>
  <si>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</si>
  <si>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</si>
  <si>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</si>
  <si>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</si>
  <si>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</si>
  <si>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</si>
  <si>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</si>
  <si>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</si>
  <si>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</si>
  <si>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</si>
  <si>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</si>
  <si>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</si>
  <si>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</si>
  <si>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</si>
  <si>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</si>
  <si>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</si>
  <si>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</si>
  <si>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</si>
  <si>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</si>
  <si>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</si>
  <si>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</si>
  <si>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</si>
  <si>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</si>
  <si>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</si>
  <si>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</si>
  <si>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</si>
  <si>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</si>
  <si>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</si>
  <si>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</si>
  <si>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</si>
  <si>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</si>
  <si>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</si>
  <si>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</si>
  <si>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</si>
  <si>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</si>
  <si>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</si>
  <si>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</si>
  <si>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</si>
  <si>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</si>
  <si>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</si>
  <si>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</si>
  <si>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</si>
  <si>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</si>
  <si>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</si>
  <si>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</si>
  <si>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</si>
  <si>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</si>
  <si>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</si>
  <si>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</si>
  <si>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</si>
  <si>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</si>
  <si>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</si>
  <si>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</si>
  <si>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</si>
  <si>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</si>
  <si>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</si>
  <si>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</si>
  <si>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</si>
  <si>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</si>
  <si>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</si>
  <si>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</si>
  <si>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</si>
  <si>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</si>
  <si>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</si>
  <si>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</si>
  <si>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</si>
  <si>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</si>
  <si>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</si>
  <si>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</si>
  <si>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</si>
  <si>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</si>
  <si>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</si>
  <si>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</si>
  <si>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</si>
  <si>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</si>
  <si>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</si>
  <si>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</si>
  <si>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</si>
  <si>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</si>
  <si>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</si>
  <si>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</si>
  <si>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</si>
  <si>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</si>
  <si>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</si>
  <si>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</si>
  <si>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</si>
  <si>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</si>
  <si>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</si>
  <si>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</si>
  <si>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</si>
  <si>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</si>
  <si>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</si>
  <si>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</si>
  <si>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</si>
  <si>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</si>
  <si>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</si>
  <si>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</si>
  <si>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</si>
  <si>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</si>
  <si>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</si>
  <si>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</si>
  <si>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</si>
  <si>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</si>
  <si>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</si>
  <si>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</si>
  <si>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</si>
  <si>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</si>
  <si>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</si>
  <si>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</si>
  <si>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</si>
  <si>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</si>
  <si>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</si>
  <si>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</si>
  <si>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</si>
  <si>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</si>
  <si>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</si>
  <si>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</si>
  <si>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</si>
  <si>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</si>
  <si>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</si>
  <si>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</si>
  <si>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</si>
  <si>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</si>
  <si>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</si>
  <si>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</si>
  <si>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</si>
  <si>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</si>
  <si>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</si>
  <si>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</si>
  <si>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</si>
  <si>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</si>
  <si>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</si>
  <si>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</si>
  <si>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</si>
  <si>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</si>
  <si>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</si>
  <si>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</si>
  <si>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</si>
  <si>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</si>
  <si>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</si>
  <si>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</si>
  <si>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</si>
  <si>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</si>
  <si>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</si>
  <si>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</si>
  <si>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</si>
  <si>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</si>
  <si>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</si>
  <si>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</si>
  <si>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</si>
  <si>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</si>
  <si>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</si>
  <si>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</si>
  <si>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</si>
  <si>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</si>
  <si>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</si>
  <si>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</si>
  <si>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</si>
  <si>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</si>
  <si>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</si>
  <si>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</si>
  <si>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</si>
  <si>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</si>
  <si>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</si>
  <si>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</si>
  <si>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</si>
  <si>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</si>
  <si>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</si>
  <si>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</si>
  <si>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</si>
  <si>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</si>
  <si>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</si>
  <si>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</si>
  <si>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</si>
  <si>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</si>
  <si>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</si>
  <si>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</si>
  <si>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</si>
  <si>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</si>
  <si>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</si>
  <si>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</si>
  <si>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</si>
  <si>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</si>
  <si>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</si>
  <si>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</si>
  <si>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</si>
  <si>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</si>
  <si>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</si>
  <si>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</si>
  <si>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</si>
  <si>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</si>
  <si>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</si>
  <si>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</si>
  <si>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</si>
  <si>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</si>
  <si>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</si>
  <si>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</si>
  <si>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</si>
  <si>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</si>
  <si>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</si>
  <si>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</si>
  <si>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</si>
  <si>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</si>
  <si>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</si>
  <si>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</si>
  <si>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</si>
  <si>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</si>
  <si>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</si>
  <si>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</si>
  <si>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</si>
  <si>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</si>
  <si>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</si>
  <si>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</si>
  <si>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</si>
  <si>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</si>
  <si>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</si>
  <si>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</si>
  <si>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</si>
  <si>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</si>
  <si>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</si>
  <si>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</si>
  <si>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</si>
  <si>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</si>
  <si>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</si>
  <si>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</si>
  <si>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</si>
  <si>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</si>
  <si>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</si>
  <si>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</si>
  <si>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</si>
  <si>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</si>
  <si>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</si>
  <si>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</si>
  <si>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</si>
  <si>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</si>
  <si>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</si>
  <si>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</si>
  <si>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</si>
  <si>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</si>
  <si>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</si>
  <si>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</si>
  <si>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</si>
  <si>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</si>
  <si>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</si>
  <si>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</si>
  <si>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</si>
  <si>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</si>
  <si>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</si>
  <si>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</si>
  <si>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</si>
  <si>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</si>
  <si>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</si>
  <si>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</si>
  <si>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</si>
  <si>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</si>
  <si>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</si>
  <si>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</si>
  <si>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</si>
  <si>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</si>
  <si>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</si>
  <si>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</si>
  <si>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</si>
  <si>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</si>
  <si>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</si>
  <si>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</si>
  <si>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</si>
  <si>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</si>
  <si>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</si>
  <si>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</si>
  <si>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</si>
  <si>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</si>
  <si>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</si>
  <si>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</si>
  <si>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</si>
  <si>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</si>
  <si>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</si>
  <si>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</si>
  <si>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</si>
  <si>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</si>
  <si>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</si>
  <si>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</si>
  <si>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</si>
  <si>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</si>
  <si>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</si>
  <si>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</si>
  <si>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</si>
  <si>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</si>
  <si>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</si>
  <si>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</si>
  <si>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</si>
  <si>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</si>
  <si>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</si>
  <si>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</si>
  <si>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</si>
  <si>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</si>
  <si>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</si>
  <si>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</si>
  <si>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</si>
  <si>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</si>
  <si>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</si>
  <si>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</si>
  <si>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</si>
  <si>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</si>
  <si>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</si>
  <si>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</si>
  <si>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</si>
  <si>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</si>
  <si>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</si>
  <si>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</si>
  <si>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</si>
  <si>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</si>
  <si>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</si>
  <si>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</si>
  <si>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</si>
  <si>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</si>
  <si>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</si>
  <si>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</si>
  <si>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</si>
  <si>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</si>
  <si>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</si>
  <si>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</si>
  <si>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</si>
  <si>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</si>
  <si>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</si>
  <si>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</si>
  <si>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</si>
  <si>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</si>
  <si>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</si>
  <si>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</si>
  <si>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</si>
  <si>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</si>
  <si>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</si>
  <si>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</si>
  <si>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</si>
  <si>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</si>
  <si>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</si>
  <si>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</si>
  <si>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</si>
  <si>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</si>
  <si>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</si>
  <si>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</si>
  <si>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</si>
  <si>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</si>
  <si>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</si>
  <si>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</si>
  <si>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</si>
  <si>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</si>
  <si>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</si>
  <si>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</si>
  <si>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</si>
  <si>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</si>
  <si>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</si>
  <si>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</si>
  <si>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</si>
  <si>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</si>
  <si>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</si>
  <si>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</si>
  <si>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</si>
  <si>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</si>
  <si>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</si>
  <si>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</si>
  <si>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</si>
  <si>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</si>
  <si>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</si>
  <si>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</si>
  <si>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</si>
  <si>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</si>
  <si>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</si>
  <si>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</si>
  <si>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</si>
  <si>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</si>
  <si>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</si>
  <si>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</si>
  <si>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</si>
  <si>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</si>
  <si>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</si>
  <si>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</si>
  <si>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</si>
  <si>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</si>
  <si>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</si>
  <si>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</si>
  <si>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</si>
  <si>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</si>
  <si>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</si>
  <si>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</si>
  <si>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</si>
  <si>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</si>
  <si>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</si>
  <si>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</si>
  <si>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</si>
  <si>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</si>
  <si>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</si>
  <si>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</si>
  <si>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</si>
  <si>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</si>
  <si>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</si>
  <si>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</si>
  <si>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</si>
  <si>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</si>
  <si>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</si>
  <si>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</si>
  <si>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</si>
  <si>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</si>
  <si>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</si>
  <si>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</si>
  <si>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</si>
  <si>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</si>
  <si>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</si>
  <si>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</si>
  <si>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</si>
  <si>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</si>
  <si>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</si>
  <si>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</si>
  <si>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</si>
  <si>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</si>
  <si>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</si>
  <si>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</si>
  <si>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</si>
  <si>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</si>
  <si>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</si>
  <si>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</si>
  <si>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</si>
  <si>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</si>
  <si>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</si>
  <si>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</si>
  <si>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</si>
  <si>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</si>
  <si>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</si>
  <si>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</si>
  <si>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</si>
  <si>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</si>
  <si>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</si>
  <si>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</si>
  <si>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</si>
  <si>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</si>
  <si>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</si>
  <si>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</si>
  <si>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</si>
  <si>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</si>
  <si>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</si>
  <si>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</si>
  <si>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</si>
  <si>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</si>
  <si>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</si>
  <si>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</si>
  <si>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</si>
  <si>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</si>
  <si>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</si>
  <si>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</si>
  <si>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</si>
  <si>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</si>
  <si>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</si>
  <si>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</si>
  <si>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</si>
  <si>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</si>
  <si>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</si>
  <si>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</si>
  <si>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</si>
  <si>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</si>
  <si>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</si>
  <si>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</si>
  <si>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</si>
  <si>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</si>
  <si>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</si>
  <si>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</si>
  <si>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</si>
  <si>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</si>
  <si>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</si>
  <si>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</si>
  <si>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</si>
  <si>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</si>
  <si>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</si>
  <si>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</si>
  <si>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</si>
  <si>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</si>
  <si>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</si>
  <si>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</si>
  <si>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</si>
  <si>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</si>
  <si>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</si>
  <si>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</si>
  <si>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</si>
  <si>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</si>
  <si>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</si>
  <si>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</si>
  <si>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</si>
  <si>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</si>
  <si>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</si>
  <si>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</si>
  <si>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</si>
  <si>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</si>
  <si>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</si>
  <si>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</si>
  <si>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</si>
  <si>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</si>
  <si>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</si>
  <si>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</si>
  <si>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</si>
  <si>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</si>
  <si>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</si>
  <si>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</si>
  <si>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</si>
  <si>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</si>
  <si>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</si>
  <si>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</si>
  <si>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</si>
  <si>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</si>
  <si>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</si>
  <si>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</si>
  <si>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</si>
  <si>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</si>
  <si>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</si>
  <si>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</si>
  <si>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</si>
  <si>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</si>
  <si>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</si>
  <si>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</si>
  <si>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</si>
  <si>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</si>
  <si>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</si>
  <si>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</si>
  <si>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</si>
  <si>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</si>
  <si>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</si>
  <si>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</si>
  <si>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</si>
  <si>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</si>
  <si>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</si>
  <si>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</si>
  <si>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</si>
  <si>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</si>
  <si>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</si>
  <si>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</si>
  <si>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</si>
  <si>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</si>
  <si>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</si>
  <si>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</si>
  <si>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</si>
  <si>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</si>
  <si>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</si>
  <si>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</si>
  <si>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</si>
  <si>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</si>
  <si>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</si>
  <si>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</si>
  <si>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</si>
  <si>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</si>
  <si>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</si>
  <si>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</si>
  <si>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</si>
  <si>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</si>
  <si>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</si>
  <si>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</si>
  <si>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</si>
  <si>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</si>
  <si>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</si>
  <si>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</si>
  <si>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</si>
  <si>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</si>
  <si>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</si>
  <si>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</si>
  <si>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</si>
  <si>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</si>
  <si>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</si>
  <si>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</si>
  <si>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</si>
  <si>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</si>
  <si>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</si>
  <si>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</si>
  <si>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</si>
  <si>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</si>
  <si>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</si>
  <si>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</si>
  <si>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</si>
  <si>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</si>
  <si>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</si>
  <si>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</si>
  <si>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</si>
  <si>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</si>
  <si>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</si>
  <si>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</si>
  <si>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</si>
  <si>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</si>
  <si>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</si>
  <si>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</si>
  <si>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</si>
  <si>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</si>
  <si>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</si>
  <si>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</si>
  <si>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</si>
  <si>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</si>
  <si>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</si>
  <si>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</si>
  <si>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</si>
  <si>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</si>
  <si>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</si>
  <si>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</si>
  <si>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</si>
  <si>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</si>
  <si>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</si>
  <si>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</si>
  <si>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</si>
  <si>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</si>
  <si>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</si>
  <si>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</si>
  <si>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</si>
  <si>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</si>
  <si>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</si>
  <si>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</si>
  <si>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</si>
  <si>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</si>
  <si>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</si>
  <si>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</si>
  <si>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</si>
  <si>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</si>
  <si>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</si>
  <si>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</si>
  <si>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</si>
  <si>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</si>
  <si>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</si>
  <si>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</si>
  <si>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</si>
  <si>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</si>
  <si>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</si>
  <si>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</si>
  <si>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</si>
  <si>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</si>
  <si>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</si>
  <si>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</si>
  <si>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</si>
  <si>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</si>
  <si>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</si>
  <si>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</si>
  <si>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</si>
  <si>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</si>
  <si>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</si>
  <si>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</si>
  <si>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</si>
  <si>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</si>
  <si>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</si>
  <si>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</si>
  <si>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</si>
  <si>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</si>
  <si>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</si>
  <si>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</si>
  <si>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</si>
  <si>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</si>
  <si>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</si>
  <si>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</si>
  <si>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</si>
  <si>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</si>
  <si>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</si>
  <si>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</si>
  <si>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</si>
  <si>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</si>
  <si>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</si>
  <si>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</si>
  <si>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</si>
  <si>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</si>
  <si>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</si>
  <si>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</si>
  <si>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</si>
  <si>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</si>
  <si>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</si>
  <si>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</si>
  <si>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</si>
  <si>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</si>
  <si>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</si>
  <si>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</si>
  <si>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</si>
  <si>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</si>
  <si>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</si>
  <si>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</si>
  <si>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</si>
  <si>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</si>
  <si>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</si>
  <si>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</si>
  <si>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</si>
  <si>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</si>
  <si>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</si>
  <si>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</si>
  <si>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</si>
  <si>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</si>
  <si>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</si>
  <si>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</si>
  <si>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</si>
  <si>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</si>
  <si>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</si>
  <si>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</si>
  <si>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</si>
  <si>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</si>
  <si>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</si>
  <si>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</si>
  <si>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</si>
  <si>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</si>
  <si>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</si>
  <si>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</si>
  <si>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</si>
  <si>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</si>
  <si>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</si>
  <si>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</si>
  <si>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</si>
  <si>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</si>
  <si>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</si>
  <si>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</si>
  <si>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</si>
  <si>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</si>
  <si>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</si>
  <si>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</si>
  <si>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</si>
  <si>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</si>
  <si>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</si>
  <si>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</si>
  <si>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</si>
  <si>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</si>
  <si>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</si>
  <si>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</si>
  <si>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</si>
  <si>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</si>
  <si>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</si>
  <si>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</si>
  <si>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</si>
  <si>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</si>
  <si>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</si>
  <si>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</si>
  <si>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</si>
  <si>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</si>
  <si>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</si>
  <si>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</si>
  <si>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</si>
  <si>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</si>
  <si>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</si>
  <si>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</si>
  <si>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</si>
  <si>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</si>
  <si>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</si>
  <si>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</si>
  <si>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</si>
  <si>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</si>
  <si>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</si>
  <si>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</si>
  <si>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</si>
  <si>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</si>
  <si>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</si>
  <si>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</si>
  <si>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</si>
  <si>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</si>
  <si>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</si>
  <si>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</si>
  <si>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</si>
  <si>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</si>
  <si>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</si>
  <si>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</si>
  <si>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</si>
  <si>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</si>
  <si>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</si>
  <si>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</si>
  <si>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</si>
  <si>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</si>
  <si>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</si>
  <si>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</si>
  <si>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</si>
  <si>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</si>
  <si>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</si>
  <si>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</si>
  <si>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</si>
  <si>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</si>
  <si>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</si>
  <si>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</si>
  <si>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</si>
  <si>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</si>
  <si>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</si>
  <si>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</si>
  <si>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</si>
  <si>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</si>
  <si>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</si>
  <si>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</si>
  <si>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</si>
  <si>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</si>
  <si>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</si>
  <si>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</si>
  <si>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</si>
  <si>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</si>
  <si>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</si>
  <si>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</si>
  <si>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</si>
  <si>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</si>
  <si>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</si>
  <si>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</si>
  <si>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</si>
  <si>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</si>
  <si>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</si>
  <si>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</si>
  <si>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</si>
  <si>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</si>
  <si>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</si>
  <si>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</si>
  <si>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</si>
  <si>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</si>
  <si>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</si>
  <si>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</si>
  <si>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</si>
  <si>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</si>
  <si>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</si>
  <si>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</si>
  <si>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</si>
  <si>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</si>
  <si>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</si>
  <si>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</si>
  <si>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</si>
  <si>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</si>
  <si>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</si>
  <si>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</si>
  <si>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</si>
  <si>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</si>
  <si>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</si>
  <si>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</si>
  <si>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</si>
  <si>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</si>
  <si>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</si>
  <si>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</si>
  <si>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</si>
  <si>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</si>
  <si>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</si>
  <si>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</si>
  <si>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</si>
  <si>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</si>
  <si>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</si>
  <si>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</si>
  <si>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</si>
  <si>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</si>
  <si>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</si>
  <si>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</si>
  <si>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</si>
  <si>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</si>
  <si>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</si>
  <si>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</si>
  <si>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</si>
  <si>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</si>
  <si>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</si>
  <si>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</si>
  <si>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</si>
  <si>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</si>
  <si>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</si>
  <si>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</si>
  <si>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</si>
  <si>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</si>
  <si>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</si>
  <si>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</si>
  <si>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</si>
  <si>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</si>
  <si>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</si>
  <si>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</si>
  <si>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</si>
  <si>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</si>
  <si>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</si>
  <si>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</si>
  <si>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</si>
  <si>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</si>
  <si>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</si>
  <si>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</si>
  <si>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</si>
  <si>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</si>
  <si>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</si>
  <si>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</si>
  <si>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</si>
  <si>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</si>
  <si>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</si>
  <si>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</si>
  <si>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</si>
  <si>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</si>
  <si>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</si>
  <si>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</si>
  <si>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</si>
  <si>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</si>
  <si>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</si>
  <si>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</si>
  <si>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</si>
  <si>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</si>
  <si>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</si>
  <si>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</si>
  <si>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</si>
  <si>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</si>
  <si>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</si>
  <si>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</si>
  <si>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</si>
  <si>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</si>
  <si>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</si>
  <si>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</si>
  <si>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</si>
  <si>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</si>
  <si>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</si>
  <si>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</si>
  <si>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</si>
  <si>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</si>
  <si>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</si>
  <si>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</si>
  <si>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</si>
  <si>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</si>
  <si>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</si>
  <si>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</si>
  <si>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</si>
  <si>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</si>
  <si>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</si>
  <si>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</si>
  <si>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</si>
  <si>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</si>
  <si>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</si>
  <si>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</si>
  <si>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</si>
  <si>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</si>
  <si>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</si>
  <si>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</si>
  <si>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</si>
  <si>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</si>
  <si>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</si>
  <si>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</si>
  <si>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</si>
  <si>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</si>
  <si>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</si>
  <si>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</si>
  <si>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</si>
  <si>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</si>
  <si>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</si>
  <si>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</si>
  <si>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</si>
  <si>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</si>
  <si>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</si>
  <si>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</si>
  <si>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</si>
  <si>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</si>
  <si>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</si>
  <si>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</si>
  <si>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</si>
  <si>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</si>
  <si>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</si>
  <si>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</si>
  <si>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</si>
  <si>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</si>
  <si>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</si>
  <si>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</si>
  <si>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</si>
  <si>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</si>
  <si>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</si>
  <si>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</si>
  <si>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</si>
  <si>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</si>
  <si>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</si>
  <si>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</si>
  <si>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</si>
  <si>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</si>
  <si>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</si>
  <si>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</si>
  <si>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</si>
  <si>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</si>
  <si>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</si>
  <si>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</si>
  <si>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</si>
  <si>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</si>
  <si>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</si>
  <si>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</si>
  <si>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</si>
  <si>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</si>
  <si>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</si>
  <si>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</si>
  <si>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</si>
  <si>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</si>
  <si>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</si>
  <si>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</si>
  <si>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</si>
  <si>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</si>
  <si>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</si>
  <si>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</si>
  <si>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</si>
  <si>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</si>
  <si>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</si>
  <si>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</si>
  <si>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</si>
  <si>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</si>
  <si>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</si>
  <si>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</si>
  <si>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</si>
  <si>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</si>
  <si>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</si>
  <si>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</si>
  <si>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</si>
  <si>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</si>
  <si>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</si>
  <si>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</si>
  <si>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</si>
  <si>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</si>
  <si>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</si>
  <si>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</si>
  <si>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</si>
  <si>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</si>
  <si>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</si>
  <si>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</si>
  <si>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</si>
  <si>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</si>
  <si>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</si>
  <si>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</si>
  <si>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</si>
  <si>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</si>
  <si>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</si>
  <si>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</si>
  <si>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</si>
  <si>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</si>
  <si>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</si>
  <si>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</si>
  <si>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</si>
  <si>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</si>
  <si>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</si>
  <si>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</si>
  <si>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</si>
  <si>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</si>
  <si>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</si>
  <si>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</si>
  <si>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</si>
  <si>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</si>
  <si>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</si>
  <si>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</si>
  <si>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</si>
  <si>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</si>
  <si>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</si>
  <si>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</si>
  <si>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</si>
  <si>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</si>
  <si>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</si>
  <si>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</si>
  <si>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</si>
  <si>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</si>
  <si>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</si>
  <si>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</si>
  <si>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</si>
  <si>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</si>
  <si>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</si>
  <si>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</si>
  <si>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</si>
  <si>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</si>
  <si>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</si>
  <si>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</si>
  <si>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</si>
  <si>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</si>
  <si>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</si>
  <si>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</si>
  <si>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</si>
  <si>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</si>
  <si>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</si>
  <si>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</si>
  <si>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</si>
  <si>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</si>
  <si>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</si>
  <si>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</si>
  <si>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</si>
  <si>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</si>
  <si>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</si>
  <si>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</si>
  <si>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</si>
  <si>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</si>
  <si>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</si>
  <si>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</si>
  <si>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</si>
  <si>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</si>
  <si>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</si>
  <si>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</si>
  <si>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</si>
  <si>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</si>
  <si>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</si>
  <si>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</si>
  <si>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</si>
  <si>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</si>
  <si>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</si>
  <si>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</si>
  <si>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</si>
  <si>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</si>
  <si>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</si>
  <si>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</si>
  <si>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</si>
  <si>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</si>
  <si>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</si>
  <si>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</si>
  <si>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</si>
  <si>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</si>
  <si>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</si>
  <si>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</si>
  <si>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</si>
  <si>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</si>
  <si>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</si>
  <si>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</si>
  <si>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</si>
  <si>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</si>
  <si>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</si>
  <si>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</si>
  <si>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</si>
  <si>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</si>
  <si>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</si>
  <si>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</si>
  <si>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</si>
  <si>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</si>
  <si>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</si>
  <si>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</si>
  <si>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</si>
  <si>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</si>
  <si>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</si>
  <si>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</si>
  <si>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</si>
  <si>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</si>
  <si>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</si>
  <si>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</si>
  <si>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</si>
  <si>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</si>
  <si>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</si>
  <si>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</si>
  <si>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</si>
  <si>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</si>
  <si>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</si>
  <si>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</si>
  <si>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</si>
  <si>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</si>
  <si>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</si>
  <si>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</si>
  <si>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</si>
  <si>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</si>
  <si>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</si>
  <si>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</si>
  <si>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</si>
  <si>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</si>
  <si>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</si>
  <si>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</si>
  <si>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</si>
  <si>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</si>
  <si>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</si>
  <si>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</si>
  <si>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</si>
  <si>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</si>
  <si>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</si>
  <si>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</si>
  <si>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</si>
  <si>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</si>
  <si>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</si>
  <si>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</si>
  <si>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</si>
  <si>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</si>
  <si>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</si>
  <si>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</si>
  <si>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</si>
  <si>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</si>
  <si>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</si>
  <si>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</si>
  <si>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</si>
  <si>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</si>
  <si>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</si>
  <si>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</si>
  <si>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</si>
  <si>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</si>
  <si>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</si>
  <si>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</si>
  <si>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</si>
  <si>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</si>
  <si>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</si>
  <si>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</si>
  <si>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</si>
  <si>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</si>
  <si>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</si>
  <si>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</si>
  <si>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</si>
  <si>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</si>
  <si>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</si>
  <si>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</si>
  <si>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</si>
  <si>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</si>
  <si>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</si>
  <si>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</si>
  <si>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</si>
  <si>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</si>
  <si>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</si>
  <si>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</si>
  <si>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</si>
  <si>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</si>
  <si>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</si>
  <si>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</si>
  <si>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</si>
  <si>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</si>
  <si>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</si>
  <si>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</si>
  <si>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</si>
  <si>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</si>
  <si>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</si>
  <si>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</si>
  <si>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</si>
  <si>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</si>
  <si>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</si>
  <si>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</si>
  <si>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</si>
  <si>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</si>
  <si>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</si>
  <si>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</si>
  <si>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</si>
  <si>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</si>
  <si>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</si>
  <si>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</si>
  <si>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</si>
  <si>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</si>
  <si>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</si>
  <si>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</si>
  <si>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</si>
  <si>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</si>
  <si>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</si>
  <si>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</si>
  <si>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</si>
  <si>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</si>
  <si>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</si>
  <si>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</si>
  <si>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</si>
  <si>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</si>
  <si>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</si>
  <si>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</si>
  <si>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</si>
  <si>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</si>
  <si>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</si>
  <si>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</si>
  <si>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</si>
  <si>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</si>
  <si>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</si>
  <si>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</si>
  <si>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</si>
  <si>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</si>
  <si>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</si>
  <si>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</si>
  <si>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</si>
  <si>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</si>
  <si>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</si>
  <si>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</si>
  <si>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</si>
  <si>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</si>
  <si>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</si>
  <si>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</si>
  <si>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</si>
  <si>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</si>
  <si>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</si>
  <si>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</si>
  <si>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</si>
  <si>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</si>
  <si>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</si>
  <si>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</si>
  <si>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</si>
  <si>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</si>
  <si>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</si>
  <si>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</si>
  <si>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</si>
  <si>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</si>
  <si>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</si>
  <si>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</si>
  <si>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</si>
  <si>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</si>
  <si>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</si>
  <si>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</si>
  <si>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</si>
  <si>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</si>
  <si>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</si>
  <si>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</si>
  <si>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</si>
  <si>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</si>
  <si>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</si>
  <si>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</si>
  <si>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</si>
  <si>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</si>
  <si>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</si>
  <si>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</si>
  <si>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</si>
  <si>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</si>
  <si>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</si>
  <si>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</si>
  <si>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</si>
  <si>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</si>
  <si>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</si>
  <si>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</si>
  <si>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</si>
  <si>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</si>
  <si>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</si>
  <si>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</si>
  <si>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</si>
  <si>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</si>
  <si>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</si>
  <si>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</si>
  <si>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</si>
  <si>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</si>
  <si>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</si>
  <si>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</si>
  <si>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</si>
  <si>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</si>
  <si>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</si>
  <si>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</si>
  <si>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</si>
  <si>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</si>
  <si>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</si>
  <si>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</si>
  <si>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</si>
  <si>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</si>
  <si>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</si>
  <si>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</si>
  <si>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</si>
  <si>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</si>
  <si>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</si>
  <si>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</si>
  <si>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</si>
  <si>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</si>
  <si>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</si>
  <si>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</si>
  <si>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</si>
  <si>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</si>
  <si>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</si>
  <si>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</si>
  <si>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</si>
  <si>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</si>
  <si>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</si>
  <si>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</si>
  <si>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</si>
  <si>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</si>
  <si>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</si>
  <si>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</si>
  <si>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</si>
  <si>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</si>
  <si>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</si>
  <si>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</si>
  <si>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</si>
  <si>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</si>
  <si>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</si>
  <si>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</si>
  <si>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</si>
  <si>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</si>
  <si>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</si>
  <si>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</si>
  <si>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</si>
  <si>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</si>
  <si>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</si>
  <si>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</si>
  <si>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</si>
  <si>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</si>
  <si>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</si>
  <si>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</si>
  <si>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</si>
  <si>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</si>
  <si>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</si>
  <si>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</si>
  <si>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</si>
  <si>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</si>
  <si>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</si>
  <si>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</si>
  <si>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</si>
  <si>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</si>
  <si>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</si>
  <si>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</si>
  <si>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</si>
  <si>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</si>
  <si>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</si>
  <si>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</si>
  <si>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</si>
  <si>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</si>
  <si>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</si>
  <si>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</si>
  <si>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</si>
  <si>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</si>
  <si>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</si>
  <si>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</si>
  <si>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</si>
  <si>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</si>
  <si>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</si>
  <si>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</si>
  <si>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</si>
  <si>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</si>
  <si>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</si>
  <si>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</si>
  <si>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</si>
  <si>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</si>
  <si>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</si>
  <si>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</si>
  <si>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</si>
  <si>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</si>
  <si>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</si>
  <si>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</si>
  <si>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</si>
  <si>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</si>
  <si>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</si>
  <si>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</si>
  <si>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</si>
  <si>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</si>
  <si>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</si>
  <si>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</si>
  <si>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</si>
  <si>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</si>
  <si>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</si>
  <si>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</si>
  <si>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</si>
  <si>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</si>
  <si>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</si>
  <si>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</si>
  <si>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</si>
  <si>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</si>
  <si>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</si>
  <si>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</si>
  <si>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</si>
  <si>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</si>
  <si>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</si>
  <si>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</si>
  <si>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</si>
  <si>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</si>
  <si>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</si>
  <si>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</si>
  <si>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</si>
  <si>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</si>
  <si>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</si>
  <si>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</si>
  <si>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</si>
  <si>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</si>
  <si>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</si>
  <si>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</si>
  <si>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</si>
  <si>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</si>
  <si>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</si>
  <si>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</si>
  <si>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</si>
  <si>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</si>
  <si>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</si>
  <si>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</si>
  <si>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</si>
  <si>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</si>
  <si>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</si>
  <si>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</si>
  <si>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</si>
  <si>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</si>
  <si>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</si>
  <si>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</si>
  <si>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</si>
  <si>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</si>
  <si>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</si>
  <si>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</si>
  <si>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</si>
  <si>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</si>
  <si>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</si>
  <si>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</si>
  <si>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</si>
  <si>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</si>
  <si>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</si>
  <si>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</si>
  <si>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</si>
  <si>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</si>
  <si>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</si>
  <si>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</si>
  <si>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</si>
  <si>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</si>
  <si>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</si>
  <si>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</si>
  <si>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</si>
  <si>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</si>
  <si>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</si>
  <si>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</si>
  <si>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</si>
  <si>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</si>
  <si>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</si>
  <si>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</si>
  <si>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</si>
  <si>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</si>
  <si>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</si>
  <si>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</si>
  <si>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</si>
  <si>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</si>
  <si>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</si>
  <si>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</si>
  <si>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</si>
  <si>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</si>
  <si>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</si>
  <si>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</si>
  <si>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</si>
  <si>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</si>
  <si>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</si>
  <si>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</si>
  <si>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</si>
  <si>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</si>
  <si>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</si>
  <si>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</si>
  <si>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</si>
  <si>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</si>
  <si>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</si>
  <si>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</si>
  <si>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</si>
  <si>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</si>
  <si>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</si>
  <si>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</si>
  <si>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</si>
  <si>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</si>
  <si>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</si>
  <si>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</si>
  <si>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</si>
  <si>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</si>
  <si>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</si>
  <si>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</si>
  <si>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</si>
  <si>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</si>
  <si>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</si>
  <si>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</si>
  <si>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</si>
  <si>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</si>
  <si>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</si>
  <si>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</si>
  <si>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</si>
  <si>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</si>
  <si>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</si>
  <si>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</si>
  <si>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</si>
  <si>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</si>
  <si>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</si>
  <si>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</si>
  <si>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</si>
  <si>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</si>
  <si>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</si>
  <si>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</si>
  <si>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</si>
  <si>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</si>
  <si>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</si>
  <si>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</si>
  <si>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</si>
  <si>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</si>
  <si>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</si>
  <si>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</si>
  <si>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</si>
  <si>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</si>
  <si>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</si>
  <si>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</si>
  <si>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</si>
  <si>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</si>
  <si>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</si>
  <si>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</si>
  <si>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</si>
  <si>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</si>
  <si>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</si>
  <si>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</si>
  <si>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</si>
  <si>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</si>
  <si>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</si>
  <si>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</si>
  <si>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</si>
  <si>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</si>
  <si>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</si>
  <si>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</si>
  <si>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</si>
  <si>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</si>
  <si>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</si>
  <si>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</si>
  <si>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</si>
  <si>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</si>
  <si>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</si>
  <si>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</si>
  <si>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</si>
  <si>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</si>
  <si>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</si>
  <si>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</si>
  <si>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</si>
  <si>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</si>
  <si>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</si>
  <si>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</si>
  <si>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</si>
  <si>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</si>
  <si>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</si>
  <si>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</si>
  <si>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</si>
  <si>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</si>
  <si>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</si>
  <si>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</si>
  <si>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</si>
  <si>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</si>
  <si>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</si>
  <si>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</si>
  <si>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</si>
  <si>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</si>
  <si>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</si>
  <si>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</si>
  <si>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</si>
  <si>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</si>
  <si>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</si>
  <si>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</si>
  <si>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</si>
  <si>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</si>
  <si>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</si>
  <si>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</si>
  <si>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</si>
  <si>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</si>
  <si>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</si>
  <si>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</si>
  <si>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</si>
  <si>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</si>
  <si>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</si>
  <si>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</si>
  <si>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</si>
  <si>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</si>
  <si>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</si>
  <si>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</si>
  <si>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</si>
  <si>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</si>
  <si>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</si>
  <si>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</si>
  <si>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</si>
  <si>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</si>
  <si>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</si>
  <si>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</si>
  <si>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</si>
  <si>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</si>
  <si>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</si>
  <si>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</si>
  <si>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</si>
  <si>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</si>
  <si>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</si>
  <si>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</si>
  <si>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</si>
  <si>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</si>
  <si>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</si>
  <si>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</si>
  <si>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</si>
  <si>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</si>
  <si>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</si>
  <si>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</si>
  <si>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</si>
  <si>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</si>
  <si>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</si>
  <si>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</si>
  <si>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</si>
  <si>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</si>
  <si>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</si>
  <si>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</si>
  <si>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</si>
  <si>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</si>
  <si>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</si>
  <si>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</si>
  <si>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</si>
  <si>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</si>
  <si>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</si>
  <si>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</si>
  <si>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</si>
  <si>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</si>
  <si>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</si>
  <si>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</si>
  <si>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</si>
  <si>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</si>
  <si>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</si>
  <si>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</si>
  <si>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</si>
  <si>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</si>
  <si>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</si>
  <si>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</si>
  <si>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</si>
  <si>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</si>
  <si>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</si>
  <si>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</si>
  <si>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</si>
  <si>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</si>
  <si>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</si>
  <si>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</si>
  <si>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</si>
  <si>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</si>
  <si>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</si>
  <si>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</si>
  <si>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</si>
  <si>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</si>
  <si>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</si>
  <si>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</si>
  <si>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</si>
  <si>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</si>
  <si>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</si>
  <si>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</si>
  <si>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</si>
  <si>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</si>
  <si>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</si>
  <si>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</si>
  <si>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</si>
  <si>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</si>
  <si>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</si>
  <si>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</si>
  <si>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</si>
  <si>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</si>
  <si>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</si>
  <si>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</si>
  <si>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</si>
  <si>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</si>
  <si>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</si>
  <si>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</si>
  <si>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</si>
  <si>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</si>
  <si>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</si>
  <si>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</si>
  <si>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</si>
  <si>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</si>
  <si>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</si>
  <si>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</si>
  <si>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</si>
  <si>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</si>
  <si>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</si>
  <si>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</si>
  <si>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</si>
  <si>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</si>
  <si>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</si>
  <si>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</si>
  <si>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</si>
  <si>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</si>
  <si>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</si>
  <si>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</si>
  <si>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</si>
  <si>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</si>
  <si>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</si>
  <si>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</si>
  <si>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</si>
  <si>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</si>
  <si>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</si>
  <si>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</si>
  <si>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</si>
  <si>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</si>
  <si>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</si>
  <si>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</si>
  <si>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</si>
  <si>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</si>
  <si>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</si>
  <si>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</si>
  <si>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</si>
  <si>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</si>
  <si>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</si>
  <si>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</si>
  <si>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</si>
  <si>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</si>
  <si>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</si>
  <si>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</si>
  <si>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</si>
  <si>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</si>
  <si>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</si>
  <si>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</si>
  <si>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</si>
  <si>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</si>
  <si>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</si>
  <si>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</si>
  <si>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</si>
  <si>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</si>
  <si>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</si>
  <si>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</si>
  <si>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</si>
  <si>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</si>
  <si>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</si>
  <si>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</si>
  <si>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</si>
  <si>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</si>
  <si>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</si>
  <si>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</si>
  <si>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</si>
  <si>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</si>
  <si>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</si>
  <si>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</si>
  <si>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</si>
  <si>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</si>
  <si>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</si>
  <si>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</si>
  <si>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</si>
  <si>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</si>
  <si>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</si>
  <si>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</si>
  <si>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</si>
  <si>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</si>
  <si>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</si>
  <si>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</si>
  <si>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</si>
  <si>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</si>
  <si>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</si>
  <si>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</si>
  <si>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</si>
  <si>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</si>
  <si>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</si>
  <si>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</si>
  <si>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</si>
  <si>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</si>
  <si>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</si>
  <si>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</si>
  <si>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</si>
  <si>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</si>
  <si>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</si>
  <si>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</si>
  <si>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</si>
  <si>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</si>
  <si>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</si>
  <si>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</si>
  <si>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</si>
  <si>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</si>
  <si>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</si>
  <si>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</si>
  <si>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</si>
  <si>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</si>
  <si>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</si>
  <si>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</si>
  <si>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</si>
  <si>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</si>
  <si>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</si>
  <si>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</si>
  <si>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</si>
  <si>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</si>
  <si>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</si>
  <si>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</si>
  <si>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</si>
  <si>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</si>
  <si>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</si>
  <si>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</si>
  <si>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</si>
  <si>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</si>
  <si>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</si>
  <si>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</si>
  <si>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</si>
  <si>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</si>
  <si>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</si>
  <si>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</si>
  <si>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</si>
  <si>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</si>
  <si>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</si>
  <si>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</si>
  <si>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</si>
  <si>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</si>
  <si>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</si>
  <si>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</si>
  <si>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</si>
  <si>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</si>
  <si>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</si>
  <si>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</si>
  <si>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</si>
  <si>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</si>
  <si>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</si>
  <si>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</si>
  <si>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</si>
  <si>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</si>
  <si>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</si>
  <si>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</si>
  <si>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</si>
  <si>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</si>
  <si>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</si>
  <si>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</si>
  <si>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</si>
  <si>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</si>
  <si>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</si>
  <si>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</si>
  <si>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</si>
  <si>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</si>
  <si>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</si>
  <si>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</si>
  <si>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</si>
  <si>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</si>
  <si>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</si>
  <si>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</si>
  <si>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</si>
  <si>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</si>
  <si>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</si>
  <si>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</si>
  <si>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</si>
  <si>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</si>
  <si>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</si>
  <si>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</si>
  <si>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</si>
  <si>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</si>
  <si>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</si>
  <si>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</si>
  <si>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</si>
  <si>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</si>
  <si>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</si>
  <si>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</si>
  <si>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</si>
  <si>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</si>
  <si>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</si>
  <si>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</si>
  <si>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</si>
  <si>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</si>
  <si>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</si>
  <si>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</si>
  <si>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</si>
  <si>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</si>
  <si>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</si>
  <si>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</si>
  <si>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</si>
  <si>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</si>
  <si>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</si>
  <si>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</si>
  <si>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</si>
  <si>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</si>
  <si>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</si>
  <si>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</si>
  <si>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</si>
  <si>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</si>
  <si>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</si>
  <si>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</si>
  <si>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</si>
  <si>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</si>
  <si>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</si>
  <si>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</si>
  <si>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</si>
  <si>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</si>
  <si>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</si>
  <si>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</si>
  <si>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</si>
  <si>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</si>
  <si>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</si>
  <si>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</si>
  <si>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</si>
  <si>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</si>
  <si>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</si>
  <si>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</si>
  <si>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</si>
  <si>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</si>
  <si>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</si>
  <si>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</si>
  <si>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</si>
  <si>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</si>
  <si>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</si>
  <si>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</si>
  <si>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</si>
  <si>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</si>
  <si>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</si>
  <si>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</si>
  <si>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</si>
  <si>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</si>
  <si>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</si>
  <si>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</si>
  <si>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</si>
  <si>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</si>
  <si>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</si>
  <si>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</si>
  <si>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</si>
  <si>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</si>
  <si>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</si>
  <si>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</si>
  <si>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</si>
  <si>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</si>
  <si>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</si>
  <si>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</si>
  <si>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</si>
  <si>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</si>
  <si>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</si>
  <si>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</si>
  <si>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</si>
  <si>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</si>
  <si>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</si>
  <si>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</si>
  <si>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</si>
  <si>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</si>
  <si>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</si>
  <si>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</si>
  <si>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</si>
  <si>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</si>
  <si>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</si>
  <si>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</si>
  <si>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</si>
  <si>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</si>
  <si>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</si>
  <si>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</si>
  <si>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</si>
  <si>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</si>
  <si>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</si>
  <si>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</si>
  <si>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</si>
  <si>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</si>
  <si>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</si>
  <si>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</si>
  <si>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</si>
  <si>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</si>
  <si>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</si>
  <si>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</si>
  <si>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</si>
  <si>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</si>
  <si>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</si>
  <si>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</si>
  <si>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</si>
  <si>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</si>
  <si>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</si>
  <si>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</si>
  <si>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</si>
  <si>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</si>
  <si>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</si>
  <si>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</si>
  <si>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</si>
  <si>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</si>
  <si>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</si>
  <si>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</si>
  <si>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</si>
  <si>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</si>
  <si>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</si>
  <si>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</si>
  <si>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</si>
  <si>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</si>
  <si>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</si>
  <si>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</si>
  <si>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</si>
  <si>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</si>
  <si>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</si>
  <si>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</si>
  <si>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</si>
  <si>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</si>
  <si>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</si>
  <si>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</si>
  <si>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</si>
  <si>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</si>
  <si>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</si>
  <si>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</si>
  <si>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</si>
  <si>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</si>
  <si>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</si>
  <si>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</si>
  <si>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</si>
  <si>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</si>
  <si>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</si>
  <si>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</si>
  <si>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</si>
  <si>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</si>
  <si>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</si>
  <si>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</si>
  <si>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</si>
  <si>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</si>
  <si>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</si>
  <si>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</si>
  <si>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</si>
  <si>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</si>
  <si>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</si>
  <si>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</si>
  <si>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</si>
  <si>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</si>
  <si>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</si>
  <si>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</si>
  <si>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</si>
  <si>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</si>
  <si>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</si>
  <si>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</si>
  <si>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</si>
  <si>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</si>
  <si>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</si>
  <si>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</si>
  <si>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</si>
  <si>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</si>
  <si>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</si>
  <si>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</si>
  <si>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</si>
  <si>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</si>
  <si>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</si>
  <si>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</si>
  <si>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</si>
  <si>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</si>
  <si>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</si>
  <si>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</si>
  <si>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</si>
  <si>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</si>
  <si>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</si>
  <si>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</si>
  <si>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</si>
  <si>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</si>
  <si>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</si>
  <si>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</si>
  <si>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</si>
  <si>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</si>
  <si>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</si>
  <si>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</si>
  <si>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</si>
  <si>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</si>
  <si>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</si>
  <si>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</si>
  <si>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</si>
  <si>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</si>
  <si>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</si>
  <si>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</si>
  <si>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</si>
  <si>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</si>
  <si>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</si>
  <si>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</si>
  <si>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</si>
  <si>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</si>
  <si>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</si>
  <si>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</si>
  <si>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</si>
  <si>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</si>
  <si>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</si>
  <si>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</si>
  <si>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</si>
  <si>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</si>
  <si>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</si>
  <si>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</si>
  <si>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</si>
  <si>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</si>
  <si>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</si>
  <si>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</si>
  <si>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</si>
  <si>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</si>
  <si>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</si>
  <si>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</si>
  <si>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</si>
  <si>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</si>
  <si>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</si>
  <si>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</si>
  <si>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</si>
  <si>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</si>
  <si>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</si>
  <si>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</si>
  <si>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</si>
  <si>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</si>
  <si>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</si>
  <si>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</si>
  <si>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</si>
  <si>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</si>
  <si>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</si>
  <si>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</si>
  <si>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</si>
  <si>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</si>
  <si>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</si>
  <si>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</si>
  <si>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</si>
  <si>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</si>
  <si>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</si>
  <si>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</si>
  <si>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</si>
  <si>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</si>
  <si>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</si>
  <si>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</si>
  <si>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</si>
  <si>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</si>
  <si>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</si>
  <si>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</si>
  <si>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</si>
  <si>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</si>
  <si>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</si>
  <si>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</si>
  <si>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</si>
  <si>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</si>
  <si>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</si>
  <si>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</si>
  <si>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</si>
  <si>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</si>
  <si>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</si>
  <si>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</si>
  <si>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</si>
  <si>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</si>
  <si>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</si>
  <si>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</si>
  <si>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</si>
  <si>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</si>
  <si>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</si>
  <si>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</si>
  <si>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</si>
  <si>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</si>
  <si>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</si>
  <si>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</si>
  <si>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</si>
  <si>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</si>
  <si>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</si>
  <si>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</si>
  <si>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</si>
  <si>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</si>
  <si>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</si>
  <si>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</si>
  <si>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</si>
  <si>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</si>
  <si>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</si>
  <si>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</si>
  <si>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</si>
  <si>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</si>
  <si>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</si>
  <si>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</si>
  <si>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</si>
  <si>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</si>
  <si>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</si>
  <si>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</si>
  <si>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</si>
  <si>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</si>
  <si>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</si>
  <si>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</si>
  <si>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</si>
  <si>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</si>
  <si>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</si>
  <si>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</si>
  <si>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</si>
  <si>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</si>
  <si>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</si>
  <si>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</si>
  <si>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</si>
  <si>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</si>
  <si>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</si>
  <si>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</si>
  <si>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</si>
  <si>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</si>
  <si>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</si>
  <si>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</si>
  <si>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</si>
  <si>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</si>
  <si>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</si>
  <si>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</si>
  <si>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</si>
  <si>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</si>
  <si>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</si>
  <si>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</si>
  <si>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</si>
  <si>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</si>
  <si>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</si>
  <si>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</si>
  <si>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</si>
  <si>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</si>
  <si>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</si>
  <si>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</si>
  <si>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</si>
  <si>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</si>
  <si>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</si>
  <si>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</si>
  <si>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</si>
  <si>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</si>
  <si>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</si>
  <si>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</si>
  <si>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</si>
  <si>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</si>
  <si>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</si>
  <si>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</si>
  <si>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</si>
  <si>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</si>
  <si>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</si>
  <si>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</si>
  <si>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</si>
  <si>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</si>
  <si>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</si>
  <si>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</si>
  <si>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</si>
  <si>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</si>
  <si>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</si>
  <si>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</si>
  <si>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</si>
  <si>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</si>
  <si>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</si>
  <si>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</si>
  <si>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</si>
  <si>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</si>
  <si>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</si>
  <si>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</si>
  <si>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</si>
  <si>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</si>
  <si>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</si>
  <si>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</si>
  <si>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</si>
  <si>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</si>
  <si>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</si>
  <si>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</si>
  <si>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</si>
  <si>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</si>
  <si>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</si>
  <si>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</si>
  <si>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</si>
  <si>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</si>
  <si>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</si>
  <si>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</si>
  <si>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</si>
  <si>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</si>
  <si>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</si>
  <si>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</si>
  <si>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</si>
  <si>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</si>
  <si>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</si>
  <si>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</si>
  <si>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</si>
  <si>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</si>
  <si>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</si>
  <si>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</si>
  <si>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</si>
  <si>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</si>
  <si>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</si>
  <si>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</si>
  <si>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</si>
  <si>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</si>
  <si>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</si>
  <si>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</si>
  <si>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</si>
  <si>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</si>
  <si>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</si>
  <si>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</si>
  <si>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</si>
  <si>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</si>
  <si>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</si>
  <si>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</si>
  <si>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</si>
  <si>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</si>
  <si>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</si>
  <si>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</si>
  <si>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</si>
  <si>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</si>
  <si>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</si>
  <si>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</si>
  <si>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</si>
  <si>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</si>
  <si>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</si>
  <si>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</si>
  <si>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</si>
  <si>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</si>
  <si>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</si>
  <si>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</si>
  <si>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</si>
  <si>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</si>
  <si>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</si>
  <si>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</si>
  <si>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</si>
  <si>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</si>
  <si>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</si>
  <si>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</si>
  <si>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</si>
  <si>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</si>
  <si>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</si>
  <si>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</si>
  <si>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</si>
  <si>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</si>
  <si>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</si>
  <si>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</si>
  <si>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</si>
  <si>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</si>
  <si>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</si>
  <si>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</si>
  <si>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</si>
  <si>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</si>
  <si>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</si>
  <si>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</si>
  <si>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</si>
  <si>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</si>
  <si>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</si>
  <si>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</si>
  <si>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</si>
  <si>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</si>
  <si>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</si>
  <si>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</si>
  <si>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</si>
  <si>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</si>
  <si>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</si>
  <si>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</si>
  <si>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</si>
  <si>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</si>
  <si>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</si>
  <si>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</si>
  <si>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</si>
  <si>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</si>
  <si>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</si>
  <si>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</si>
  <si>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</si>
  <si>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</si>
  <si>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</si>
  <si>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</si>
  <si>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</si>
  <si>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</si>
  <si>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</si>
  <si>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</si>
  <si>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</si>
  <si>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</si>
  <si>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</si>
  <si>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</si>
  <si>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</si>
  <si>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</si>
  <si>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</si>
  <si>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</si>
  <si>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</si>
  <si>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</si>
  <si>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</si>
  <si>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</si>
  <si>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</si>
  <si>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</si>
  <si>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</si>
  <si>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</si>
  <si>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</si>
  <si>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</si>
  <si>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</si>
  <si>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</si>
  <si>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</si>
  <si>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</si>
  <si>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</si>
  <si>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</si>
  <si>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</si>
  <si>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</si>
  <si>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</si>
  <si>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</si>
  <si>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</si>
  <si>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</si>
  <si>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</si>
  <si>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</si>
  <si>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</si>
  <si>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</si>
  <si>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</si>
  <si>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</si>
  <si>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</si>
  <si>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</si>
  <si>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</si>
  <si>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</si>
  <si>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</si>
  <si>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</si>
  <si>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</si>
  <si>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</si>
  <si>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</si>
  <si>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</si>
  <si>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</si>
  <si>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</si>
  <si>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</si>
  <si>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</si>
  <si>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</si>
  <si>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</si>
  <si>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</si>
  <si>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</si>
  <si>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</si>
  <si>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</si>
  <si>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</si>
  <si>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</si>
  <si>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</si>
  <si>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</si>
  <si>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</si>
  <si>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</si>
  <si>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</si>
  <si>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</si>
  <si>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</si>
  <si>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</si>
  <si>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</si>
  <si>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</si>
  <si>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</si>
  <si>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</si>
  <si>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</si>
  <si>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</si>
  <si>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</si>
  <si>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</si>
  <si>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</si>
  <si>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</si>
  <si>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</si>
  <si>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</si>
  <si>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</si>
  <si>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</si>
  <si>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</si>
  <si>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</si>
  <si>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</si>
  <si>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</si>
  <si>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</si>
  <si>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</si>
  <si>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</si>
  <si>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</si>
  <si>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</si>
  <si>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</si>
  <si>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</si>
  <si>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</si>
  <si>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</si>
  <si>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</si>
  <si>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</si>
  <si>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</si>
  <si>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</si>
  <si>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</si>
  <si>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</si>
  <si>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</si>
  <si>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</si>
  <si>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</si>
  <si>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</si>
  <si>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</si>
  <si>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</si>
  <si>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</si>
  <si>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</si>
  <si>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</si>
  <si>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</si>
  <si>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</si>
  <si>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</si>
  <si>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</si>
  <si>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</si>
  <si>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</si>
  <si>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</si>
  <si>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</si>
  <si>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</si>
  <si>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</si>
  <si>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</si>
  <si>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</si>
  <si>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</si>
  <si>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</si>
  <si>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</si>
  <si>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</si>
  <si>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</si>
  <si>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</si>
  <si>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</si>
  <si>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</si>
  <si>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</si>
  <si>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</si>
  <si>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</si>
  <si>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</si>
  <si>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</si>
  <si>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</si>
  <si>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</si>
  <si>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</si>
  <si>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</si>
  <si>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</si>
  <si>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</si>
  <si>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</si>
  <si>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</si>
  <si>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</si>
  <si>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</si>
  <si>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</si>
  <si>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</si>
  <si>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</si>
  <si>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</si>
  <si>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</si>
  <si>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</si>
  <si>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</si>
  <si>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</si>
  <si>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</si>
  <si>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</si>
  <si>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</si>
  <si>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</si>
  <si>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</si>
  <si>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</si>
  <si>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</si>
  <si>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</si>
  <si>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</si>
  <si>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</si>
  <si>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</si>
  <si>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</si>
  <si>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</si>
  <si>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</si>
  <si>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</si>
  <si>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</si>
  <si>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</si>
  <si>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</si>
  <si>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</si>
  <si>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</si>
  <si>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</si>
  <si>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</si>
  <si>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</si>
  <si>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</si>
  <si>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</si>
  <si>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</si>
  <si>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</si>
  <si>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</si>
  <si>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</si>
  <si>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</si>
  <si>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</si>
  <si>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</si>
  <si>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</si>
  <si>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</si>
  <si>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</si>
  <si>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</si>
  <si>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</si>
  <si>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</si>
  <si>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</si>
  <si>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</si>
  <si>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</si>
  <si>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</si>
  <si>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</si>
  <si>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</si>
  <si>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</si>
  <si>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</si>
  <si>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</si>
  <si>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</si>
  <si>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</si>
  <si>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</si>
  <si>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</si>
  <si>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</si>
  <si>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</si>
  <si>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</si>
  <si>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</si>
  <si>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</si>
  <si>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</si>
  <si>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</si>
  <si>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</si>
  <si>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</si>
  <si>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</si>
  <si>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</si>
  <si>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</si>
  <si>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</si>
  <si>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</si>
  <si>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</si>
  <si>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</si>
  <si>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</si>
  <si>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</si>
  <si>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</si>
  <si>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</si>
  <si>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</si>
  <si>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</si>
  <si>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</si>
  <si>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</si>
  <si>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</si>
  <si>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</si>
  <si>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</si>
  <si>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</si>
  <si>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</si>
  <si>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</si>
  <si>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</si>
  <si>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</si>
  <si>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</si>
  <si>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</si>
  <si>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</si>
  <si>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</si>
  <si>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</si>
  <si>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</si>
  <si>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</si>
  <si>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</si>
  <si>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</si>
  <si>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</si>
  <si>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</si>
  <si>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</si>
  <si>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</si>
  <si>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</si>
  <si>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</si>
  <si>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</si>
  <si>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</si>
  <si>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</si>
  <si>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</si>
  <si>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</si>
  <si>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</si>
  <si>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</si>
  <si>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</si>
  <si>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</si>
  <si>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</si>
  <si>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</si>
  <si>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</si>
  <si>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</si>
  <si>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</si>
  <si>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</si>
  <si>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</si>
  <si>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</si>
  <si>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</si>
  <si>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</si>
  <si>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</si>
  <si>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</si>
  <si>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</si>
  <si>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</si>
  <si>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</si>
  <si>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</si>
  <si>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</si>
  <si>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</si>
  <si>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</si>
  <si>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</si>
  <si>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</si>
  <si>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</si>
  <si>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</si>
  <si>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</si>
  <si>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</si>
  <si>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</si>
  <si>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</si>
  <si>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</si>
  <si>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</si>
  <si>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</si>
  <si>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</si>
  <si>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</si>
  <si>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</si>
  <si>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</si>
  <si>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</si>
  <si>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</si>
  <si>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</si>
  <si>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</si>
  <si>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</si>
  <si>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</si>
  <si>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</si>
  <si>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</si>
  <si>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</si>
  <si>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</si>
  <si>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</si>
  <si>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</si>
  <si>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</si>
  <si>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</si>
  <si>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</si>
  <si>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</si>
  <si>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</si>
  <si>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</si>
  <si>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</si>
  <si>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</si>
  <si>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</si>
  <si>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</si>
  <si>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</si>
  <si>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</si>
  <si>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</si>
  <si>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</si>
  <si>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</si>
  <si>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</si>
  <si>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</si>
  <si>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</si>
  <si>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</si>
  <si>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</si>
  <si>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</si>
  <si>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</si>
  <si>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</si>
  <si>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</si>
  <si>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</si>
  <si>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</si>
  <si>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</si>
  <si>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</si>
  <si>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</si>
  <si>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</si>
  <si>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</si>
  <si>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</si>
  <si>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</si>
  <si>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</si>
  <si>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</si>
  <si>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</si>
  <si>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</si>
  <si>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</si>
  <si>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</si>
  <si>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</si>
  <si>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</si>
  <si>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</si>
  <si>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</si>
  <si>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</si>
  <si>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</si>
  <si>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</si>
  <si>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</si>
  <si>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</si>
  <si>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</si>
  <si>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</si>
  <si>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</si>
  <si>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</si>
  <si>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</si>
  <si>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</si>
  <si>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</si>
  <si>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</si>
  <si>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</si>
  <si>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</si>
  <si>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</si>
  <si>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</si>
  <si>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</si>
  <si>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</si>
  <si>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</si>
  <si>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</si>
  <si>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</si>
  <si>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</si>
  <si>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</si>
  <si>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</si>
  <si>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</si>
  <si>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</si>
  <si>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</si>
  <si>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</si>
  <si>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</si>
  <si>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</si>
  <si>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</si>
  <si>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</si>
  <si>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</si>
  <si>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</si>
  <si>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</si>
  <si>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</si>
  <si>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</si>
  <si>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</si>
  <si>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</si>
  <si>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</si>
  <si>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</si>
  <si>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</si>
  <si>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</si>
  <si>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</si>
  <si>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</si>
  <si>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</si>
  <si>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</si>
  <si>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</si>
  <si>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</si>
  <si>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</si>
  <si>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</si>
  <si>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</si>
  <si>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</si>
  <si>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</si>
  <si>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</si>
  <si>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</si>
  <si>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</si>
  <si>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</si>
  <si>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</si>
  <si>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</si>
  <si>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</si>
  <si>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</si>
  <si>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</si>
  <si>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</si>
  <si>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</si>
  <si>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</si>
  <si>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</si>
  <si>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</si>
  <si>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</si>
  <si>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</si>
  <si>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</si>
  <si>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</si>
  <si>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</si>
  <si>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</si>
  <si>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</si>
  <si>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</si>
  <si>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</si>
  <si>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</si>
  <si>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</si>
  <si>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</si>
  <si>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</si>
  <si>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</si>
  <si>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</si>
  <si>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</si>
  <si>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</si>
  <si>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</si>
  <si>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</si>
  <si>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</si>
  <si>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</si>
  <si>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</si>
  <si>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</si>
  <si>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</si>
  <si>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</si>
  <si>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</si>
  <si>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</si>
  <si>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</si>
  <si>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</si>
  <si>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</si>
  <si>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</si>
  <si>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</si>
  <si>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</si>
  <si>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</si>
  <si>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</si>
  <si>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</si>
  <si>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</si>
  <si>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</si>
  <si>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</si>
  <si>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</si>
  <si>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</si>
  <si>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</si>
  <si>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</si>
  <si>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</si>
  <si>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</si>
  <si>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</si>
  <si>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</si>
  <si>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</si>
  <si>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</si>
  <si>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</si>
  <si>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</si>
  <si>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</si>
  <si>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</si>
  <si>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</si>
  <si>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</si>
  <si>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</si>
  <si>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</si>
  <si>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</si>
  <si>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</si>
  <si>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</si>
  <si>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</si>
  <si>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</si>
  <si>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</si>
  <si>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</si>
  <si>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</si>
  <si>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</si>
  <si>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</si>
  <si>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</si>
  <si>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</si>
  <si>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</si>
  <si>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</si>
  <si>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</si>
  <si>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</si>
  <si>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</si>
  <si>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</si>
  <si>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</si>
  <si>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</si>
  <si>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</si>
  <si>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</si>
  <si>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</si>
  <si>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</si>
  <si>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</si>
  <si>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</si>
  <si>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</si>
  <si>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</si>
  <si>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</si>
  <si>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</si>
  <si>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</si>
  <si>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</si>
  <si>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</si>
  <si>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</si>
  <si>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</si>
  <si>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</si>
  <si>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</si>
  <si>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</si>
  <si>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</si>
  <si>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</si>
  <si>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</si>
  <si>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</si>
  <si>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</si>
  <si>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</si>
  <si>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</si>
  <si>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</si>
  <si>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</si>
  <si>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</si>
  <si>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</si>
  <si>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</si>
  <si>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</si>
  <si>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</si>
  <si>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</si>
  <si>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</si>
  <si>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</si>
  <si>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</si>
  <si>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</si>
  <si>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</si>
  <si>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</si>
  <si>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</si>
  <si>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</si>
  <si>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</si>
  <si>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</si>
  <si>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</si>
  <si>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</si>
  <si>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</si>
  <si>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</si>
  <si>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</si>
  <si>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</si>
  <si>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</si>
  <si>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</si>
  <si>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</si>
  <si>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</si>
  <si>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</si>
  <si>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</si>
  <si>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</si>
  <si>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</si>
  <si>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</si>
  <si>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</si>
  <si>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</si>
  <si>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</si>
  <si>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</si>
  <si>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</si>
  <si>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</si>
  <si>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</si>
  <si>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</si>
  <si>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</si>
  <si>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</si>
  <si>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</si>
  <si>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</si>
  <si>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</si>
  <si>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</si>
  <si>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</si>
  <si>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</si>
  <si>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</si>
  <si>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</si>
  <si>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</si>
  <si>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</si>
  <si>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</si>
  <si>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</si>
  <si>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</si>
  <si>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</si>
  <si>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</si>
  <si>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</si>
  <si>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</si>
  <si>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</si>
  <si>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</si>
  <si>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</si>
  <si>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</si>
  <si>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</si>
  <si>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</si>
  <si>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</si>
  <si>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</si>
  <si>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</si>
  <si>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</si>
  <si>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</si>
  <si>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</si>
  <si>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</si>
  <si>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</si>
  <si>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</si>
  <si>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</si>
  <si>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</si>
  <si>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</si>
  <si>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</si>
  <si>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</si>
  <si>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</si>
  <si>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</si>
  <si>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</si>
  <si>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</si>
  <si>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</si>
  <si>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</si>
  <si>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</si>
  <si>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</si>
  <si>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</si>
  <si>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</si>
  <si>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</si>
  <si>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</si>
  <si>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</si>
  <si>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</si>
  <si>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</si>
  <si>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</si>
  <si>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</si>
  <si>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</si>
  <si>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</si>
  <si>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</si>
  <si>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</si>
  <si>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</si>
  <si>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</si>
  <si>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</si>
  <si>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</si>
  <si>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</si>
  <si>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</si>
  <si>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</si>
  <si>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</si>
  <si>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</si>
  <si>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</si>
  <si>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</si>
  <si>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</si>
  <si>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</si>
  <si>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</si>
  <si>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</si>
  <si>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</si>
  <si>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</si>
  <si>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</si>
  <si>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</si>
  <si>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</si>
  <si>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</si>
  <si>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</si>
  <si>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</si>
  <si>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</si>
  <si>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</si>
  <si>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</si>
  <si>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</si>
  <si>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</si>
  <si>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</si>
  <si>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</si>
  <si>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</si>
  <si>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</si>
  <si>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</si>
  <si>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</si>
  <si>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</si>
  <si>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</si>
  <si>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</si>
  <si>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</si>
  <si>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</si>
  <si>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</si>
  <si>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</si>
  <si>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</si>
  <si>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</si>
  <si>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</si>
  <si>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</si>
  <si>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</si>
  <si>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</si>
  <si>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</si>
  <si>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</si>
  <si>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</si>
  <si>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</si>
  <si>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</si>
  <si>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</si>
  <si>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</si>
  <si>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</si>
  <si>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</si>
  <si>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</si>
  <si>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</si>
  <si>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</si>
  <si>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</si>
  <si>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</si>
  <si>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</si>
  <si>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</si>
  <si>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</si>
  <si>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</si>
  <si>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</si>
  <si>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</si>
  <si>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</si>
  <si>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</si>
  <si>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</si>
  <si>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</si>
  <si>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</si>
  <si>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</si>
  <si>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</si>
  <si>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</si>
  <si>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</si>
  <si>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</si>
  <si>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</si>
  <si>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</si>
  <si>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</si>
  <si>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</si>
  <si>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</si>
  <si>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</si>
  <si>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</si>
  <si>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</si>
  <si>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</si>
  <si>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</si>
  <si>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</si>
  <si>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</si>
  <si>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</si>
  <si>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</si>
  <si>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</si>
  <si>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</si>
  <si>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</si>
  <si>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</si>
  <si>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</si>
  <si>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</si>
  <si>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</si>
  <si>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</si>
  <si>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</si>
  <si>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</si>
  <si>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</si>
  <si>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</si>
  <si>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</si>
  <si>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</si>
  <si>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</si>
  <si>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</si>
  <si>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</si>
  <si>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</si>
  <si>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</si>
  <si>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</si>
  <si>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</si>
  <si>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</si>
  <si>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</si>
  <si>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</si>
  <si>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</si>
  <si>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</si>
  <si>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</si>
  <si>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</si>
  <si>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</si>
  <si>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</si>
  <si>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</si>
  <si>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</si>
  <si>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</si>
  <si>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</si>
  <si>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</si>
  <si>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</si>
  <si>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</si>
  <si>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</si>
  <si>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</si>
  <si>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</si>
  <si>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</si>
  <si>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</si>
  <si>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</si>
  <si>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</si>
  <si>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</si>
  <si>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</si>
  <si>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</si>
  <si>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</si>
  <si>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</si>
  <si>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</si>
  <si>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</si>
  <si>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</si>
  <si>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</si>
  <si>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</si>
  <si>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</si>
  <si>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</si>
  <si>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</si>
  <si>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</si>
  <si>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</si>
  <si>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</si>
  <si>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</si>
  <si>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</si>
  <si>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</si>
  <si>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</si>
  <si>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</si>
  <si>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</si>
  <si>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</si>
  <si>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</si>
  <si>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</si>
  <si>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</si>
  <si>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</si>
  <si>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</si>
  <si>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</si>
  <si>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</si>
  <si>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</si>
  <si>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</si>
  <si>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</si>
  <si>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</si>
  <si>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</si>
  <si>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</si>
  <si>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</si>
  <si>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</si>
  <si>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</si>
  <si>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</si>
  <si>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</si>
  <si>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</si>
  <si>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</si>
  <si>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</si>
  <si>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</si>
  <si>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</si>
  <si>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</si>
  <si>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</si>
  <si>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</si>
  <si>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</si>
  <si>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</si>
  <si>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</si>
  <si>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</si>
  <si>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</si>
  <si>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</si>
  <si>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</si>
  <si>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</si>
  <si>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</si>
  <si>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</si>
  <si>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</si>
  <si>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</si>
  <si>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</si>
  <si>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</si>
  <si>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</si>
  <si>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</si>
  <si>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</si>
  <si>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</si>
  <si>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</si>
  <si>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</si>
  <si>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</si>
  <si>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</si>
  <si>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</si>
  <si>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</si>
  <si>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</si>
  <si>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</si>
  <si>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</si>
  <si>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</si>
  <si>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</si>
  <si>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</si>
  <si>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</si>
  <si>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</si>
  <si>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</si>
  <si>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</si>
  <si>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</si>
  <si>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</si>
  <si>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</si>
  <si>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</si>
  <si>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</si>
  <si>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</si>
  <si>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</si>
  <si>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</si>
  <si>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</si>
  <si>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</si>
  <si>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</si>
  <si>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</si>
  <si>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</si>
  <si>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</si>
  <si>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</si>
  <si>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</si>
  <si>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</si>
  <si>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</si>
  <si>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</si>
  <si>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</si>
  <si>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</si>
  <si>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</si>
  <si>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</si>
  <si>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</si>
  <si>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</si>
  <si>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</si>
  <si>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</si>
  <si>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</si>
  <si>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</si>
  <si>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</si>
  <si>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</si>
  <si>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</si>
  <si>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</si>
  <si>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</si>
  <si>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</si>
  <si>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</si>
  <si>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</si>
  <si>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</si>
  <si>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</si>
  <si>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</si>
  <si>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</si>
  <si>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</si>
  <si>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</si>
  <si>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</si>
  <si>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</si>
  <si>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</si>
  <si>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</si>
  <si>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</si>
  <si>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</si>
  <si>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</si>
  <si>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</si>
  <si>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</si>
  <si>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</si>
  <si>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</si>
  <si>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</si>
  <si>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</si>
  <si>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</si>
  <si>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</si>
  <si>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</si>
  <si>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</si>
  <si>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</si>
  <si>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</si>
  <si>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</si>
  <si>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</si>
  <si>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</si>
  <si>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</si>
  <si>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</si>
  <si>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</si>
  <si>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</si>
  <si>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</si>
  <si>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</si>
  <si>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</si>
  <si>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</si>
  <si>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</si>
  <si>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</si>
  <si>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</si>
  <si>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</si>
  <si>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</si>
  <si>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</si>
  <si>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</si>
  <si>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</si>
  <si>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</si>
  <si>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</si>
  <si>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</si>
  <si>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</si>
  <si>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</si>
  <si>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</si>
  <si>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</si>
  <si>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</si>
  <si>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</si>
  <si>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</si>
  <si>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</si>
  <si>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</si>
  <si>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</si>
  <si>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</si>
  <si>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</si>
  <si>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</si>
  <si>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</si>
  <si>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</si>
  <si>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</si>
  <si>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</si>
  <si>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</si>
  <si>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</si>
  <si>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</si>
  <si>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</si>
  <si>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</si>
  <si>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</si>
  <si>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</si>
  <si>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</si>
  <si>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</si>
  <si>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</si>
  <si>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</si>
  <si>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</si>
  <si>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</si>
  <si>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</si>
  <si>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</si>
  <si>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</si>
  <si>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</si>
  <si>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</si>
  <si>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</si>
  <si>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</si>
  <si>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</si>
  <si>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</si>
  <si>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</si>
  <si>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</si>
  <si>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</si>
  <si>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</si>
  <si>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</si>
  <si>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</si>
  <si>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</si>
  <si>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</si>
  <si>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</si>
  <si>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</si>
  <si>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</si>
  <si>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</si>
  <si>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</si>
  <si>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</si>
  <si>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</si>
  <si>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</si>
  <si>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</si>
  <si>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</si>
  <si>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</si>
  <si>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</si>
  <si>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</si>
  <si>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</si>
  <si>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</si>
  <si>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</si>
  <si>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</si>
  <si>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</si>
  <si>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</si>
  <si>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</si>
  <si>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</si>
  <si>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</si>
  <si>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</si>
  <si>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</si>
  <si>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</si>
  <si>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</si>
  <si>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</si>
  <si>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</si>
  <si>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</si>
  <si>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</si>
  <si>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</si>
  <si>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</si>
  <si>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</si>
  <si>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</si>
  <si>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</si>
  <si>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</si>
  <si>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</si>
  <si>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</si>
  <si>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</si>
  <si>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</si>
  <si>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</si>
  <si>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</si>
  <si>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</si>
  <si>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</si>
  <si>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</si>
  <si>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</si>
  <si>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</si>
  <si>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</si>
  <si>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</si>
  <si>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</si>
  <si>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</si>
  <si>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</si>
  <si>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</si>
  <si>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</si>
  <si>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</si>
  <si>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</si>
  <si>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</si>
  <si>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</si>
  <si>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</si>
  <si>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</si>
  <si>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</si>
  <si>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</si>
  <si>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</si>
  <si>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</si>
  <si>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</si>
  <si>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</si>
  <si>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</si>
  <si>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</si>
  <si>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</si>
  <si>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</si>
  <si>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</si>
  <si>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</si>
  <si>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</si>
  <si>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</si>
  <si>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</si>
  <si>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</si>
  <si>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</si>
  <si>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</si>
  <si>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</si>
  <si>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</si>
  <si>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</si>
  <si>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</si>
  <si>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</si>
  <si>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</si>
  <si>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</si>
  <si>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</si>
  <si>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</si>
  <si>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</si>
  <si>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</si>
  <si>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</si>
  <si>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</si>
  <si>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</si>
  <si>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</si>
  <si>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</si>
  <si>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</si>
  <si>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</si>
  <si>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</si>
  <si>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</si>
  <si>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</si>
  <si>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</si>
  <si>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</si>
  <si>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</si>
  <si>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</si>
  <si>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</si>
  <si>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</si>
  <si>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</si>
  <si>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</si>
  <si>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</si>
  <si>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</si>
  <si>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</si>
  <si>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</si>
  <si>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</si>
  <si>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</si>
  <si>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</si>
  <si>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</si>
  <si>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</si>
  <si>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</si>
  <si>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</si>
  <si>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</si>
  <si>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</si>
  <si>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</si>
  <si>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</si>
  <si>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</si>
  <si>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</si>
  <si>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</si>
  <si>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</si>
  <si>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</si>
  <si>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</si>
  <si>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</si>
  <si>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</si>
  <si>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</si>
  <si>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</si>
  <si>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</si>
  <si>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</si>
  <si>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</si>
  <si>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</si>
  <si>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</si>
  <si>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</si>
  <si>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</si>
  <si>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</si>
  <si>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</si>
  <si>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</si>
  <si>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</si>
  <si>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</si>
  <si>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</si>
  <si>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</si>
  <si>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</si>
  <si>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</si>
  <si>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</si>
  <si>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</si>
  <si>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</si>
  <si>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</si>
  <si>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</si>
  <si>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</si>
  <si>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</si>
  <si>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</si>
  <si>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</si>
  <si>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</si>
  <si>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</si>
  <si>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</si>
  <si>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</si>
  <si>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</si>
  <si>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</si>
  <si>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</si>
  <si>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</si>
  <si>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</si>
  <si>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</si>
  <si>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</si>
  <si>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</si>
  <si>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</si>
  <si>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</si>
  <si>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</si>
  <si>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</si>
  <si>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</si>
  <si>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</si>
  <si>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</si>
  <si>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</si>
  <si>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</si>
  <si>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</si>
  <si>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</si>
  <si>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</si>
  <si>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</si>
  <si>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</si>
  <si>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</si>
  <si>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</si>
  <si>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</si>
  <si>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</si>
  <si>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</si>
  <si>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</si>
  <si>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</si>
  <si>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</si>
  <si>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</si>
  <si>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</si>
  <si>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</si>
  <si>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</si>
  <si>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</si>
  <si>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</si>
  <si>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</si>
  <si>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</si>
  <si>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</si>
  <si>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</si>
  <si>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</si>
  <si>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</si>
  <si>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</si>
  <si>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</si>
  <si>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</si>
  <si>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</si>
  <si>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</si>
  <si>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</si>
  <si>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</si>
  <si>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</si>
  <si>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</si>
  <si>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</si>
  <si>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</si>
  <si>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</si>
  <si>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</si>
  <si>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</si>
  <si>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</si>
  <si>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</si>
  <si>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</si>
  <si>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</si>
  <si>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</si>
  <si>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</si>
  <si>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</si>
  <si>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</si>
  <si>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</si>
  <si>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</si>
  <si>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</si>
  <si>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</si>
  <si>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</si>
  <si>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</si>
  <si>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</si>
  <si>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</si>
  <si>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</si>
  <si>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</si>
  <si>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</si>
  <si>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</si>
  <si>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</si>
  <si>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</si>
  <si>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</si>
  <si>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</si>
  <si>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</si>
  <si>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</si>
  <si>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</si>
  <si>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</si>
  <si>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</si>
  <si>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</si>
  <si>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</si>
  <si>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</si>
  <si>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</si>
  <si>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</si>
  <si>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</si>
  <si>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</si>
  <si>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</si>
  <si>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</si>
  <si>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</si>
  <si>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</si>
  <si>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</si>
  <si>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</si>
  <si>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</si>
  <si>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</si>
  <si>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</si>
  <si>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</si>
  <si>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</si>
  <si>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</si>
  <si>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</si>
  <si>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</si>
  <si>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</si>
  <si>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</si>
  <si>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</si>
  <si>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</si>
  <si>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</si>
  <si>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</si>
  <si>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</si>
  <si>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</si>
  <si>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</si>
  <si>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</si>
  <si>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</si>
  <si>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</si>
  <si>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</si>
  <si>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</si>
  <si>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</si>
  <si>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</si>
  <si>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</si>
  <si>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</si>
  <si>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</si>
  <si>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</si>
  <si>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</si>
  <si>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</si>
  <si>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</si>
  <si>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</si>
  <si>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</si>
  <si>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</si>
  <si>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</si>
  <si>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</si>
  <si>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</si>
  <si>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</si>
  <si>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</si>
  <si>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</si>
  <si>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</si>
  <si>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</si>
  <si>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</si>
  <si>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</si>
  <si>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</si>
  <si>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</si>
  <si>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</si>
  <si>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</si>
  <si>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</si>
  <si>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</si>
  <si>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</si>
  <si>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</si>
  <si>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</si>
  <si>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</si>
  <si>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</si>
  <si>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</si>
  <si>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</si>
  <si>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</si>
  <si>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</si>
  <si>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</si>
  <si>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</si>
  <si>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</si>
  <si>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</si>
  <si>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</si>
  <si>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</si>
  <si>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</si>
  <si>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</si>
  <si>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</si>
  <si>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</si>
  <si>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</si>
  <si>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</si>
  <si>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</si>
  <si>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</si>
  <si>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</si>
  <si>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</si>
  <si>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</si>
  <si>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</si>
  <si>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</si>
  <si>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</si>
  <si>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</si>
  <si>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</si>
  <si>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</si>
  <si>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</si>
  <si>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</si>
  <si>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</si>
  <si>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</si>
  <si>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</si>
  <si>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</si>
  <si>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</si>
  <si>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</si>
  <si>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</si>
  <si>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</si>
  <si>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</si>
  <si>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</si>
  <si>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</si>
  <si>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</si>
  <si>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</si>
  <si>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</si>
  <si>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</si>
  <si>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</si>
  <si>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</si>
  <si>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</si>
  <si>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</si>
  <si>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</si>
  <si>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</si>
  <si>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</si>
  <si>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</si>
  <si>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</si>
  <si>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</si>
  <si>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</si>
  <si>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</si>
  <si>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</si>
  <si>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</si>
  <si>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</si>
  <si>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</si>
  <si>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</si>
  <si>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</si>
  <si>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</si>
  <si>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</si>
  <si>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</si>
  <si>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</si>
  <si>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</si>
  <si>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</si>
  <si>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</si>
  <si>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</si>
  <si>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</si>
  <si>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</si>
  <si>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</si>
  <si>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</si>
  <si>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</si>
  <si>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</si>
  <si>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</si>
  <si>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</si>
  <si>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</si>
  <si>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</si>
  <si>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</si>
  <si>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</si>
  <si>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</si>
  <si>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</si>
  <si>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</si>
  <si>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</si>
  <si>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</si>
  <si>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</si>
  <si>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</si>
  <si>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</si>
  <si>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</si>
  <si>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</si>
  <si>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</si>
  <si>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</si>
  <si>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</si>
  <si>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</si>
  <si>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</si>
  <si>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</si>
  <si>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</si>
  <si>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</si>
  <si>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</si>
  <si>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</si>
  <si>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</si>
  <si>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</si>
  <si>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</si>
  <si>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</si>
  <si>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</si>
  <si>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</si>
  <si>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</si>
  <si>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</si>
  <si>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</si>
  <si>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</si>
  <si>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</si>
  <si>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</si>
  <si>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</si>
  <si>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</si>
  <si>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</si>
  <si>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</si>
  <si>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</si>
  <si>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</si>
  <si>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</si>
  <si>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</si>
  <si>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</si>
  <si>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</si>
  <si>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</si>
  <si>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</si>
  <si>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</si>
  <si>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</si>
  <si>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</si>
  <si>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</si>
  <si>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</si>
  <si>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</si>
  <si>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</si>
  <si>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</si>
  <si>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</si>
  <si>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</si>
  <si>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</si>
  <si>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</si>
  <si>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</si>
  <si>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</si>
  <si>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</si>
  <si>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</si>
  <si>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</si>
  <si>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</si>
  <si>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</si>
  <si>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</si>
  <si>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</si>
  <si>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</si>
  <si>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</si>
  <si>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</si>
  <si>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</si>
  <si>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</si>
  <si>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</si>
  <si>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</si>
  <si>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</si>
  <si>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</si>
  <si>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</si>
  <si>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</si>
  <si>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</si>
  <si>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</si>
  <si>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</si>
  <si>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</si>
  <si>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</si>
  <si>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</si>
  <si>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</si>
  <si>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</si>
  <si>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</si>
  <si>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</si>
  <si>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</si>
  <si>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</si>
  <si>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</si>
  <si>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</si>
  <si>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</si>
  <si>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</si>
  <si>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</si>
  <si>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</si>
  <si>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</si>
  <si>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</si>
  <si>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</si>
  <si>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</si>
  <si>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</si>
  <si>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</si>
  <si>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</si>
  <si>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</si>
  <si>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</si>
  <si>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</si>
  <si>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</si>
  <si>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</si>
  <si>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</si>
  <si>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</si>
  <si>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</si>
  <si>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</si>
  <si>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</si>
  <si>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</si>
  <si>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</si>
  <si>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</si>
  <si>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</si>
  <si>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</si>
  <si>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</si>
  <si>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</si>
  <si>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</si>
  <si>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</si>
  <si>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</si>
  <si>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</si>
  <si>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</si>
  <si>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</si>
  <si>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</si>
  <si>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</si>
  <si>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</si>
  <si>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</si>
  <si>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</si>
  <si>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</si>
  <si>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</si>
  <si>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</si>
  <si>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</si>
  <si>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</si>
  <si>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</si>
  <si>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</si>
  <si>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</si>
  <si>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</si>
  <si>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</si>
  <si>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</si>
  <si>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</si>
  <si>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</si>
  <si>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</si>
  <si>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</si>
  <si>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</si>
  <si>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</si>
  <si>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</si>
  <si>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</si>
  <si>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</si>
  <si>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</si>
  <si>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</si>
  <si>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</si>
  <si>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</si>
  <si>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</si>
  <si>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</si>
  <si>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</si>
  <si>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</si>
  <si>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</si>
  <si>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</si>
  <si>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</si>
  <si>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</si>
  <si>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</si>
  <si>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</si>
  <si>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</si>
  <si>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</si>
  <si>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</si>
  <si>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</si>
  <si>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</si>
  <si>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</si>
  <si>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</si>
  <si>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</si>
  <si>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</si>
  <si>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</si>
  <si>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</si>
  <si>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</si>
  <si>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</si>
  <si>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</si>
  <si>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</si>
  <si>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</si>
  <si>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</si>
  <si>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</si>
  <si>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</si>
  <si>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</si>
  <si>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</si>
  <si>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</si>
  <si>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</si>
  <si>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</si>
  <si>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</si>
  <si>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</si>
  <si>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</si>
  <si>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</si>
  <si>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</si>
  <si>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</si>
  <si>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</si>
  <si>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</si>
  <si>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</si>
  <si>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</si>
  <si>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</si>
  <si>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</si>
  <si>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</si>
  <si>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</si>
  <si>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</si>
  <si>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</si>
  <si>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</si>
  <si>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</si>
  <si>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</si>
  <si>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</si>
  <si>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</si>
  <si>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</si>
  <si>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</si>
  <si>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</si>
  <si>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</si>
  <si>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</si>
  <si>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</si>
  <si>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</si>
  <si>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</si>
  <si>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</si>
  <si>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</si>
  <si>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</si>
  <si>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</si>
  <si>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</si>
  <si>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</si>
  <si>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</si>
  <si>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</si>
  <si>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</si>
  <si>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</si>
  <si>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</si>
  <si>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</si>
  <si>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</si>
  <si>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</si>
  <si>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</si>
  <si>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</si>
  <si>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</si>
  <si>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</si>
  <si>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</si>
  <si>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</si>
  <si>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</si>
  <si>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</si>
  <si>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</si>
  <si>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</si>
  <si>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</si>
  <si>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</si>
  <si>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</si>
  <si>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</si>
  <si>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</si>
  <si>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</si>
  <si>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</si>
  <si>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</si>
  <si>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</si>
  <si>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</si>
  <si>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</si>
  <si>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</si>
  <si>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</si>
  <si>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</si>
  <si>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</si>
  <si>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</si>
  <si>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</si>
  <si>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</si>
  <si>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</si>
  <si>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</si>
  <si>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</si>
  <si>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</si>
  <si>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</si>
  <si>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</si>
  <si>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</si>
  <si>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</si>
  <si>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</si>
  <si>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</si>
  <si>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</si>
  <si>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</si>
  <si>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</si>
  <si>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</si>
  <si>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</si>
  <si>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</si>
  <si>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</si>
  <si>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</si>
  <si>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</si>
  <si>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</si>
  <si>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</si>
  <si>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</si>
  <si>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</si>
  <si>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</si>
  <si>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</si>
  <si>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</si>
  <si>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</si>
  <si>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</si>
  <si>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</si>
  <si>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</si>
  <si>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</si>
  <si>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</si>
  <si>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</si>
  <si>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</si>
  <si>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</si>
  <si>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</si>
  <si>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</si>
  <si>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</si>
  <si>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</si>
  <si>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</si>
  <si>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</si>
  <si>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</si>
  <si>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</si>
  <si>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</si>
  <si>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</si>
  <si>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</si>
  <si>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</si>
  <si>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</si>
  <si>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</si>
  <si>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</si>
  <si>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</si>
  <si>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</si>
  <si>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</si>
  <si>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</si>
  <si>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</si>
  <si>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</si>
  <si>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</si>
  <si>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</si>
  <si>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</si>
  <si>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</si>
  <si>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</si>
  <si>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</si>
  <si>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</si>
  <si>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</si>
  <si>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</si>
  <si>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</si>
  <si>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</si>
  <si>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</si>
  <si>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</si>
  <si>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</si>
  <si>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</si>
  <si>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</si>
  <si>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</si>
  <si>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</si>
  <si>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</si>
  <si>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</si>
  <si>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</si>
  <si>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</si>
  <si>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</si>
  <si>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</si>
  <si>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</si>
  <si>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</si>
  <si>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</si>
  <si>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</si>
  <si>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</si>
  <si>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</si>
  <si>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</si>
  <si>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</si>
  <si>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</si>
  <si>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</si>
  <si>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</si>
  <si>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</si>
  <si>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</si>
  <si>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</si>
  <si>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</si>
  <si>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</si>
  <si>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</si>
  <si>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</si>
  <si>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</si>
  <si>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</si>
  <si>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</si>
  <si>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</si>
  <si>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</si>
  <si>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</si>
  <si>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</si>
  <si>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</si>
  <si>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</si>
  <si>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</si>
  <si>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</si>
  <si>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</si>
  <si>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</si>
  <si>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</si>
  <si>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</si>
  <si>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</si>
  <si>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</si>
  <si>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</si>
  <si>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</si>
  <si>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</si>
  <si>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</si>
  <si>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</si>
  <si>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</si>
  <si>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</si>
  <si>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</si>
  <si>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</si>
  <si>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</si>
  <si>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</si>
  <si>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</si>
  <si>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</si>
  <si>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</si>
  <si>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</si>
  <si>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</si>
  <si>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</si>
  <si>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</si>
  <si>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</si>
  <si>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</si>
  <si>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</si>
  <si>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</si>
  <si>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</si>
  <si>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</si>
  <si>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</si>
  <si>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</si>
  <si>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</si>
  <si>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</si>
  <si>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</si>
  <si>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</si>
  <si>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</si>
  <si>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</si>
  <si>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</si>
  <si>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</si>
  <si>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</si>
  <si>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</si>
  <si>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</si>
  <si>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</si>
  <si>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</si>
  <si>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</si>
  <si>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</si>
  <si>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</si>
  <si>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</si>
  <si>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</si>
  <si>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</si>
  <si>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</si>
  <si>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</si>
  <si>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</si>
  <si>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</si>
  <si>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</si>
  <si>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</si>
  <si>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</si>
  <si>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</si>
  <si>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</si>
  <si>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</si>
  <si>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</si>
  <si>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</si>
  <si>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</si>
  <si>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</si>
  <si>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</si>
  <si>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</si>
  <si>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</si>
  <si>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</si>
  <si>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</si>
  <si>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</si>
  <si>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</si>
  <si>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</si>
  <si>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</si>
  <si>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</si>
  <si>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</si>
  <si>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</si>
  <si>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</si>
  <si>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</si>
  <si>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</si>
  <si>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</si>
  <si>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</si>
  <si>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</si>
  <si>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</si>
  <si>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</si>
  <si>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</si>
  <si>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</si>
  <si>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</si>
  <si>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</si>
  <si>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</si>
  <si>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</si>
  <si>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</si>
  <si>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</si>
  <si>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</si>
  <si>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</si>
  <si>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</si>
  <si>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</si>
  <si>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</si>
  <si>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</si>
  <si>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</si>
  <si>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</si>
  <si>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</si>
  <si>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</si>
  <si>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</si>
  <si>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</si>
  <si>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</si>
  <si>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</si>
  <si>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</si>
  <si>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</si>
  <si>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</si>
  <si>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</si>
  <si>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</si>
  <si>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</si>
  <si>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</si>
  <si>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</si>
  <si>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</si>
  <si>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</si>
  <si>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</si>
  <si>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</si>
  <si>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</si>
  <si>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</si>
  <si>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</si>
  <si>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</si>
  <si>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</si>
  <si>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</si>
  <si>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</si>
  <si>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</si>
  <si>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</si>
  <si>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</si>
  <si>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</si>
  <si>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</si>
  <si>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</si>
  <si>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</si>
  <si>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</si>
  <si>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</si>
  <si>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</si>
  <si>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</si>
  <si>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</si>
  <si>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</si>
  <si>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</si>
  <si>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</si>
  <si>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</si>
  <si>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</si>
  <si>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</si>
  <si>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</si>
  <si>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</si>
  <si>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</si>
  <si>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</si>
  <si>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</si>
  <si>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</si>
  <si>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</si>
  <si>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</si>
  <si>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</si>
  <si>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</si>
  <si>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</si>
  <si>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</si>
  <si>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</si>
  <si>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</si>
  <si>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</si>
  <si>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</si>
  <si>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</si>
  <si>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</si>
  <si>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</si>
  <si>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</si>
  <si>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</si>
  <si>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</si>
  <si>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</si>
  <si>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</si>
  <si>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</si>
  <si>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</si>
  <si>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</si>
  <si>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</si>
  <si>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</si>
  <si>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</si>
  <si>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</si>
  <si>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</si>
  <si>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</si>
  <si>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</si>
  <si>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</si>
  <si>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</si>
  <si>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</si>
  <si>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</si>
  <si>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</si>
  <si>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</si>
  <si>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</si>
  <si>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</si>
  <si>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</si>
  <si>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</si>
  <si>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</si>
  <si>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</si>
  <si>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</si>
  <si>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</si>
  <si>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</si>
  <si>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</si>
  <si>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</si>
  <si>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</si>
  <si>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</si>
  <si>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</si>
  <si>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</si>
  <si>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</si>
  <si>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</si>
  <si>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</si>
  <si>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</si>
  <si>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</si>
  <si>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</si>
  <si>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</si>
  <si>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</si>
  <si>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</si>
  <si>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</si>
  <si>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</si>
  <si>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</si>
  <si>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</si>
  <si>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</si>
  <si>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</si>
  <si>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</si>
  <si>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</si>
  <si>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</si>
  <si>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</si>
  <si>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</si>
  <si>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</si>
  <si>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</si>
  <si>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</si>
  <si>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</si>
  <si>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</si>
  <si>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</si>
  <si>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</si>
  <si>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</si>
  <si>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</si>
  <si>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</si>
  <si>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</si>
  <si>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</si>
  <si>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</si>
  <si>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</si>
  <si>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</si>
  <si>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</si>
  <si>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</si>
  <si>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</si>
  <si>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</si>
  <si>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</si>
  <si>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</si>
  <si>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</si>
  <si>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</si>
  <si>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</si>
  <si>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</si>
  <si>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</si>
  <si>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</si>
  <si>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</si>
  <si>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</si>
  <si>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</si>
  <si>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</si>
  <si>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</si>
  <si>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</si>
  <si>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</si>
  <si>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</si>
  <si>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</si>
  <si>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</si>
  <si>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</si>
  <si>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</si>
  <si>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</si>
  <si>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</si>
  <si>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</si>
  <si>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</si>
  <si>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</si>
  <si>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</si>
  <si>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</si>
  <si>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</si>
  <si>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</si>
  <si>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</si>
  <si>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</si>
  <si>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</si>
  <si>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</si>
  <si>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</si>
  <si>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</si>
  <si>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</si>
  <si>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</si>
  <si>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</si>
  <si>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</si>
  <si>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</si>
  <si>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</si>
  <si>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</si>
  <si>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</si>
  <si>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</si>
  <si>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</si>
  <si>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</si>
  <si>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</si>
  <si>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</si>
  <si>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</si>
  <si>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</si>
  <si>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</si>
  <si>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</si>
  <si>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</si>
  <si>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</si>
  <si>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</si>
  <si>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</si>
  <si>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</si>
  <si>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</si>
  <si>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</si>
  <si>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</si>
  <si>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</si>
  <si>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</si>
  <si>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</si>
  <si>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</si>
  <si>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</si>
  <si>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</si>
  <si>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</si>
  <si>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</si>
  <si>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</si>
  <si>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</si>
  <si>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</si>
  <si>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</si>
  <si>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</si>
  <si>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</si>
  <si>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</si>
  <si>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</si>
  <si>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</si>
  <si>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</si>
  <si>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</si>
  <si>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</si>
  <si>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</si>
  <si>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</si>
  <si>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</si>
  <si>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</si>
  <si>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</si>
  <si>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</si>
  <si>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</si>
  <si>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</si>
  <si>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</si>
  <si>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</si>
  <si>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</si>
  <si>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</si>
  <si>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</si>
  <si>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</si>
  <si>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</si>
  <si>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</si>
  <si>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</si>
  <si>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</si>
  <si>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</si>
  <si>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</si>
  <si>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</si>
  <si>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</si>
  <si>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</si>
  <si>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</si>
  <si>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</si>
  <si>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</si>
  <si>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</si>
  <si>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</si>
  <si>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</si>
  <si>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</si>
  <si>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</si>
  <si>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</si>
  <si>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</si>
  <si>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</si>
  <si>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</si>
  <si>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</si>
  <si>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</si>
  <si>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</si>
  <si>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</si>
  <si>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</si>
  <si>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</si>
  <si>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</si>
  <si>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</si>
  <si>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</si>
  <si>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</si>
  <si>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</si>
  <si>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</si>
  <si>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</si>
  <si>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</si>
  <si>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</si>
  <si>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</si>
  <si>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</si>
  <si>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</si>
  <si>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</si>
  <si>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</si>
  <si>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</si>
  <si>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</si>
  <si>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</si>
  <si>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</si>
  <si>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</si>
  <si>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</si>
  <si>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</si>
  <si>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</si>
  <si>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</si>
  <si>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</si>
  <si>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</si>
  <si>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</si>
  <si>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</si>
  <si>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</si>
  <si>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</si>
  <si>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</si>
  <si>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</si>
  <si>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</si>
  <si>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</si>
  <si>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</si>
  <si>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</si>
  <si>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</si>
  <si>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</si>
  <si>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</si>
  <si>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</si>
  <si>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</si>
  <si>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</si>
  <si>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</si>
  <si>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</si>
  <si>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</si>
  <si>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</si>
  <si>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</si>
  <si>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</si>
  <si>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</si>
  <si>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</si>
  <si>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</si>
  <si>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</si>
  <si>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</si>
  <si>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</si>
  <si>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</si>
  <si>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</si>
  <si>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</si>
  <si>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</si>
  <si>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</si>
  <si>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</si>
  <si>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</si>
  <si>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</si>
  <si>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</si>
  <si>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</si>
  <si>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</si>
  <si>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</si>
  <si>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</si>
  <si>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</si>
  <si>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</si>
  <si>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</si>
  <si>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</si>
  <si>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</si>
  <si>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</si>
  <si>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</si>
  <si>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</si>
  <si>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</si>
  <si>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</si>
  <si>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</si>
  <si>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</si>
  <si>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</si>
  <si>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</si>
  <si>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</si>
  <si>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</si>
  <si>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</si>
  <si>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</si>
  <si>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</si>
  <si>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</si>
  <si>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</si>
  <si>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</si>
  <si>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</si>
  <si>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</si>
  <si>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</si>
  <si>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</si>
  <si>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</si>
  <si>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</si>
  <si>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</si>
  <si>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</si>
  <si>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</si>
  <si>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</si>
  <si>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</si>
  <si>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</si>
  <si>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</si>
  <si>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</si>
  <si>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</si>
  <si>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</si>
  <si>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</si>
  <si>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</si>
  <si>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</si>
  <si>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</si>
  <si>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</si>
  <si>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</si>
  <si>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</si>
  <si>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</si>
  <si>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</si>
  <si>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</si>
  <si>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</si>
  <si>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</si>
  <si>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</si>
  <si>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</si>
  <si>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</si>
  <si>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</si>
  <si>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</si>
  <si>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</si>
  <si>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</si>
  <si>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</si>
  <si>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</si>
  <si>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</si>
  <si>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</si>
  <si>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</si>
  <si>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</si>
  <si>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</si>
  <si>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</si>
  <si>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</si>
  <si>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</si>
  <si>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</si>
  <si>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</si>
  <si>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</si>
  <si>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</si>
  <si>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</si>
  <si>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</si>
  <si>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</si>
  <si>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</si>
  <si>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</si>
  <si>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</si>
  <si>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</si>
  <si>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</si>
  <si>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</si>
  <si>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</si>
  <si>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</si>
  <si>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</si>
  <si>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</si>
  <si>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</si>
  <si>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</si>
  <si>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</si>
  <si>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</si>
  <si>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</si>
  <si>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</si>
  <si>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</si>
  <si>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</si>
  <si>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</si>
  <si>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</si>
  <si>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</si>
  <si>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</si>
  <si>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</si>
  <si>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</si>
  <si>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</si>
  <si>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</si>
  <si>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</si>
  <si>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</si>
  <si>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</si>
  <si>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</si>
  <si>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</si>
  <si>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</si>
  <si>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</si>
  <si>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</si>
  <si>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</si>
  <si>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</si>
  <si>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</si>
  <si>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</si>
  <si>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</si>
  <si>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</si>
  <si>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</si>
  <si>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</si>
  <si>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</si>
  <si>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</si>
  <si>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</si>
  <si>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</si>
  <si>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</si>
  <si>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</si>
  <si>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</si>
  <si>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</si>
  <si>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</si>
  <si>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</si>
  <si>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</si>
  <si>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</si>
  <si>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</si>
  <si>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</si>
  <si>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</si>
  <si>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</si>
  <si>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</si>
  <si>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</si>
  <si>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</si>
  <si>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</si>
  <si>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</si>
  <si>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</si>
  <si>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</si>
  <si>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</si>
  <si>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</si>
  <si>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</si>
  <si>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</si>
  <si>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</si>
  <si>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</si>
  <si>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</si>
  <si>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</si>
  <si>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</si>
  <si>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</si>
  <si>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</si>
  <si>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</si>
  <si>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</si>
  <si>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</si>
  <si>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</si>
  <si>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</si>
  <si>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</si>
  <si>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</si>
  <si>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</si>
  <si>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</si>
  <si>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</si>
  <si>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</si>
  <si>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</si>
  <si>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</si>
  <si>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</si>
  <si>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</si>
  <si>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</si>
  <si>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</si>
  <si>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</si>
  <si>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</si>
  <si>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</si>
  <si>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</si>
  <si>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</si>
  <si>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</si>
  <si>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</si>
  <si>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</si>
  <si>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</si>
  <si>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</si>
  <si>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</si>
  <si>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</si>
  <si>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</si>
  <si>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</si>
  <si>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</si>
  <si>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</si>
  <si>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</si>
  <si>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</si>
  <si>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</si>
  <si>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</si>
  <si>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</si>
  <si>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</si>
  <si>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</si>
  <si>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</si>
  <si>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</si>
  <si>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</si>
  <si>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</si>
  <si>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</si>
  <si>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</si>
  <si>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</si>
  <si>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</si>
  <si>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</si>
  <si>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</si>
  <si>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</si>
  <si>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</si>
  <si>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</si>
  <si>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</si>
  <si>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</si>
  <si>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</si>
  <si>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</si>
  <si>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</si>
  <si>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</si>
  <si>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</si>
  <si>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</si>
  <si>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</si>
  <si>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</si>
  <si>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</si>
  <si>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</si>
  <si>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</si>
  <si>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</si>
  <si>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</si>
  <si>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</si>
  <si>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</si>
  <si>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</si>
  <si>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</si>
  <si>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</si>
  <si>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</si>
  <si>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</si>
  <si>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</si>
  <si>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</si>
  <si>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</si>
  <si>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</si>
  <si>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</si>
  <si>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</si>
  <si>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</si>
  <si>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</si>
  <si>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</si>
  <si>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</si>
  <si>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</si>
  <si>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</si>
  <si>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</si>
  <si>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</si>
  <si>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</si>
  <si>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</si>
  <si>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</si>
  <si>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</si>
  <si>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</si>
  <si>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</si>
  <si>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</si>
  <si>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</si>
  <si>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</si>
  <si>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</si>
  <si>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</si>
  <si>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</si>
  <si>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</si>
  <si>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</si>
  <si>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</si>
  <si>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</si>
  <si>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</si>
  <si>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</si>
  <si>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</si>
  <si>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</si>
  <si>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</si>
  <si>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</si>
  <si>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</si>
  <si>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</si>
  <si>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</si>
  <si>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</si>
  <si>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</si>
  <si>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</si>
  <si>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</si>
  <si>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</si>
  <si>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</si>
  <si>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</si>
  <si>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</si>
  <si>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</si>
  <si>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</si>
  <si>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</si>
  <si>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</si>
  <si>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</si>
  <si>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</si>
  <si>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</si>
  <si>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</si>
  <si>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</si>
  <si>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</si>
  <si>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</si>
  <si>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</si>
  <si>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</si>
  <si>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</si>
  <si>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</si>
  <si>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</si>
  <si>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</si>
  <si>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</si>
  <si>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</si>
  <si>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</si>
  <si>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</si>
  <si>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</si>
  <si>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</si>
  <si>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</si>
  <si>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</si>
  <si>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</si>
  <si>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</si>
  <si>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</si>
  <si>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</si>
  <si>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</si>
  <si>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</si>
  <si>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</si>
  <si>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</si>
  <si>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</si>
  <si>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</si>
  <si>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</si>
  <si>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</si>
  <si>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</si>
  <si>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</si>
  <si>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</si>
  <si>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</si>
  <si>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</si>
  <si>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</si>
  <si>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</si>
  <si>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</si>
  <si>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</si>
  <si>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</si>
  <si>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</si>
  <si>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</si>
  <si>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</si>
  <si>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</si>
  <si>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</si>
  <si>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</si>
  <si>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</si>
  <si>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</si>
  <si>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</si>
  <si>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</si>
  <si>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</si>
  <si>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</si>
  <si>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</si>
  <si>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</si>
  <si>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</si>
  <si>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</si>
  <si>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</si>
  <si>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</si>
  <si>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</si>
  <si>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</si>
  <si>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</si>
  <si>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</si>
  <si>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</si>
  <si>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</si>
  <si>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</si>
  <si>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</si>
  <si>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</si>
  <si>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</si>
  <si>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</si>
  <si>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</si>
  <si>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</si>
  <si>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</si>
  <si>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</si>
  <si>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</si>
  <si>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</si>
  <si>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</si>
  <si>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</si>
  <si>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</si>
  <si>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</si>
  <si>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</si>
  <si>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</si>
  <si>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</si>
  <si>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</si>
  <si>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</si>
  <si>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</si>
  <si>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</si>
  <si>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</si>
  <si>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</si>
  <si>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</si>
  <si>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</si>
  <si>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</si>
  <si>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</si>
  <si>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</si>
  <si>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</si>
  <si>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</si>
  <si>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</si>
  <si>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</si>
  <si>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</si>
  <si>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</si>
  <si>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</si>
  <si>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</si>
  <si>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</si>
  <si>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</si>
  <si>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</si>
  <si>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</si>
  <si>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</si>
  <si>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</si>
  <si>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</si>
  <si>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</si>
  <si>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</si>
  <si>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</si>
  <si>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</si>
  <si>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</si>
  <si>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</si>
  <si>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</si>
  <si>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</si>
  <si>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</si>
  <si>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</si>
  <si>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</si>
  <si>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</si>
  <si>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</si>
  <si>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</si>
  <si>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</si>
  <si>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</si>
  <si>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</si>
  <si>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</si>
  <si>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</si>
  <si>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</si>
  <si>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</si>
  <si>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</si>
  <si>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</si>
  <si>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</si>
  <si>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</si>
  <si>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</si>
  <si>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</si>
  <si>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</si>
  <si>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</si>
  <si>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</si>
  <si>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</si>
  <si>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</si>
  <si>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</si>
  <si>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</si>
  <si>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</si>
  <si>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</si>
  <si>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</si>
  <si>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</si>
  <si>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</si>
  <si>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</si>
  <si>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</si>
  <si>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</si>
  <si>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</si>
  <si>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</si>
  <si>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</si>
  <si>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</si>
  <si>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</si>
  <si>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</si>
  <si>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</si>
  <si>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</si>
  <si>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</si>
  <si>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</si>
  <si>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</si>
  <si>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</si>
  <si>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</si>
  <si>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</si>
  <si>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</si>
  <si>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</si>
  <si>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</si>
  <si>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</si>
  <si>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</si>
  <si>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</si>
  <si>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</si>
  <si>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</si>
  <si>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</si>
  <si>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</si>
  <si>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</si>
  <si>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</si>
  <si>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</si>
  <si>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</si>
  <si>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</si>
  <si>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</si>
  <si>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</si>
  <si>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</si>
  <si>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</si>
  <si>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</si>
  <si>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</si>
  <si>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</si>
  <si>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</si>
  <si>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</si>
  <si>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</si>
  <si>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</si>
  <si>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</si>
  <si>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</si>
  <si>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</si>
  <si>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</si>
  <si>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</si>
  <si>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</si>
  <si>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</si>
  <si>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</si>
  <si>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</si>
  <si>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</si>
  <si>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</si>
  <si>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</si>
  <si>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</si>
  <si>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</si>
  <si>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</si>
  <si>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</si>
  <si>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</si>
  <si>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</si>
  <si>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</si>
  <si>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</si>
  <si>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</si>
  <si>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</si>
  <si>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</si>
  <si>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</si>
  <si>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</si>
  <si>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</si>
  <si>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</si>
  <si>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</si>
  <si>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</si>
  <si>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</si>
  <si>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</si>
  <si>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</si>
  <si>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</si>
  <si>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</si>
  <si>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</si>
  <si>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</si>
  <si>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</si>
  <si>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</si>
  <si>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</si>
  <si>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</si>
  <si>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</si>
  <si>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</si>
  <si>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</si>
  <si>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</si>
  <si>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</si>
  <si>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</si>
  <si>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</si>
  <si>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</si>
  <si>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</si>
  <si>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</si>
  <si>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</si>
  <si>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</si>
  <si>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</si>
  <si>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</si>
  <si>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</si>
  <si>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</si>
  <si>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</si>
  <si>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</si>
  <si>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</si>
  <si>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</si>
  <si>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</si>
  <si>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</si>
  <si>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</si>
  <si>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</si>
  <si>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</si>
  <si>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</si>
  <si>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</si>
  <si>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</si>
  <si>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</si>
  <si>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</si>
  <si>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</si>
  <si>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</si>
  <si>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</si>
  <si>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</si>
  <si>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</si>
  <si>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</si>
  <si>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</si>
  <si>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</si>
  <si>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</si>
  <si>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</si>
  <si>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</si>
  <si>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</si>
  <si>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</si>
  <si>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</si>
  <si>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</si>
  <si>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</si>
  <si>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</si>
  <si>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</si>
  <si>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</si>
  <si>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</si>
  <si>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</si>
  <si>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</si>
  <si>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</si>
  <si>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</si>
  <si>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</si>
  <si>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</si>
  <si>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</si>
  <si>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</si>
  <si>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</si>
  <si>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</si>
  <si>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</si>
  <si>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</si>
  <si>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</si>
  <si>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</si>
  <si>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</si>
  <si>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</si>
  <si>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</si>
  <si>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</si>
  <si>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</si>
  <si>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</si>
  <si>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</si>
  <si>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</si>
  <si>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</si>
  <si>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</si>
  <si>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</si>
  <si>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</si>
  <si>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</si>
  <si>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</si>
  <si>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</si>
  <si>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</si>
  <si>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</si>
  <si>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</si>
  <si>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</si>
  <si>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</si>
  <si>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</si>
  <si>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</si>
  <si>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</si>
  <si>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</si>
  <si>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</si>
  <si>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</si>
  <si>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</si>
  <si>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</si>
  <si>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</si>
  <si>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</si>
  <si>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</si>
  <si>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</si>
  <si>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</si>
  <si>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</si>
  <si>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</si>
  <si>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</si>
  <si>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</si>
  <si>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</si>
  <si>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</si>
  <si>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</si>
  <si>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</si>
  <si>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</si>
  <si>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</si>
  <si>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</si>
  <si>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</si>
  <si>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</si>
  <si>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</si>
  <si>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</si>
  <si>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</si>
  <si>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</si>
  <si>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</si>
  <si>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</si>
  <si>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</si>
  <si>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</si>
  <si>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</si>
  <si>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</si>
  <si>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</si>
  <si>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</si>
  <si>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</si>
  <si>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</si>
  <si>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</si>
  <si>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</si>
  <si>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</si>
  <si>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</si>
  <si>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</si>
  <si>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</si>
  <si>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</si>
  <si>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</si>
  <si>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</si>
  <si>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</si>
  <si>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</si>
  <si>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</si>
  <si>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</si>
  <si>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</si>
  <si>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</si>
  <si>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</si>
  <si>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</si>
  <si>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</si>
  <si>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</si>
  <si>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</si>
  <si>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</si>
  <si>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</si>
  <si>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</si>
  <si>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</si>
  <si>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</si>
  <si>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</si>
  <si>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</si>
  <si>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</si>
  <si>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</si>
  <si>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</si>
  <si>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</si>
  <si>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</si>
  <si>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</si>
  <si>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</si>
  <si>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</si>
  <si>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</si>
  <si>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</si>
  <si>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</si>
  <si>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</si>
  <si>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</si>
  <si>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</si>
  <si>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</si>
  <si>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</si>
  <si>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</si>
  <si>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</si>
  <si>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</si>
  <si>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</si>
  <si>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</si>
  <si>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</si>
  <si>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</si>
  <si>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</si>
  <si>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</si>
  <si>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</si>
  <si>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</si>
  <si>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</si>
  <si>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</si>
  <si>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</si>
  <si>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</si>
  <si>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</si>
  <si>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</si>
  <si>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</si>
  <si>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</si>
  <si>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</si>
  <si>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</si>
  <si>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</si>
  <si>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</si>
  <si>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</si>
  <si>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</si>
  <si>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</si>
  <si>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</si>
  <si>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</si>
  <si>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</si>
  <si>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</si>
  <si>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</si>
  <si>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</si>
  <si>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</si>
  <si>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</si>
  <si>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</si>
  <si>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</si>
  <si>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</si>
  <si>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</si>
  <si>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</si>
  <si>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</si>
  <si>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</si>
  <si>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</si>
  <si>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</si>
  <si>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</si>
  <si>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</si>
  <si>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</si>
  <si>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</si>
  <si>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</si>
  <si>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</si>
  <si>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</si>
  <si>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</si>
  <si>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</si>
  <si>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</si>
  <si>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</si>
  <si>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</si>
  <si>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</si>
  <si>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</si>
  <si>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</si>
  <si>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</si>
  <si>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</si>
  <si>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</si>
  <si>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</si>
  <si>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</si>
  <si>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</si>
  <si>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</si>
  <si>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</si>
  <si>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</si>
  <si>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</si>
  <si>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</si>
  <si>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</si>
  <si>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</si>
  <si>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</si>
  <si>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</si>
  <si>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</si>
  <si>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</si>
  <si>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</si>
  <si>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</si>
  <si>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</si>
  <si>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</si>
  <si>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</si>
  <si>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</si>
  <si>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</si>
  <si>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</si>
  <si>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</si>
  <si>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</si>
  <si>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</si>
  <si>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</si>
  <si>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</si>
  <si>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</si>
  <si>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</si>
  <si>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</si>
  <si>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</si>
  <si>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</si>
  <si>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</si>
  <si>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</si>
  <si>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</si>
  <si>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</si>
  <si>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</si>
  <si>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</si>
  <si>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</si>
  <si>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</si>
  <si>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</si>
  <si>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</si>
  <si>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</si>
  <si>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</si>
  <si>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</si>
  <si>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</si>
  <si>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</si>
  <si>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</si>
  <si>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</si>
  <si>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</si>
  <si>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</si>
  <si>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</si>
  <si>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</si>
  <si>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</si>
  <si>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</si>
  <si>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</si>
  <si>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</si>
  <si>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</si>
  <si>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</si>
  <si>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</si>
  <si>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</si>
  <si>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</si>
  <si>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</si>
  <si>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</si>
  <si>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</si>
  <si>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</si>
  <si>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</si>
  <si>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</si>
  <si>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</si>
  <si>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</si>
  <si>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</si>
  <si>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</si>
  <si>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</si>
  <si>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</si>
  <si>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</si>
  <si>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</si>
  <si>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</si>
  <si>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</si>
  <si>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</si>
  <si>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</si>
  <si>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</si>
  <si>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</si>
  <si>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</si>
  <si>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</si>
  <si>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</si>
  <si>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</si>
  <si>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</si>
  <si>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</si>
  <si>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</si>
  <si>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</si>
  <si>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</si>
  <si>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</si>
  <si>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</si>
  <si>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</si>
  <si>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</si>
  <si>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</si>
  <si>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</si>
  <si>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</si>
  <si>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</si>
  <si>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</si>
  <si>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</si>
  <si>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</si>
  <si>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</si>
  <si>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</si>
  <si>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</si>
  <si>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</si>
  <si>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</si>
  <si>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</si>
  <si>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</si>
  <si>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</si>
  <si>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</si>
  <si>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</si>
  <si>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</si>
  <si>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</si>
  <si>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</si>
  <si>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</si>
  <si>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</si>
  <si>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</si>
  <si>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</si>
  <si>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</si>
  <si>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</si>
  <si>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</si>
  <si>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</si>
  <si>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</si>
  <si>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</si>
  <si>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</si>
  <si>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</si>
  <si>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</si>
  <si>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</si>
  <si>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</si>
  <si>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</si>
  <si>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</si>
  <si>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</si>
  <si>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</si>
  <si>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</si>
  <si>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</si>
  <si>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</si>
  <si>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</si>
  <si>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</si>
  <si>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</si>
  <si>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</si>
  <si>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</si>
  <si>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</si>
  <si>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</si>
  <si>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</si>
  <si>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</si>
  <si>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</si>
  <si>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</si>
  <si>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</si>
  <si>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</si>
  <si>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</si>
  <si>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</si>
  <si>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</si>
  <si>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</si>
  <si>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</si>
  <si>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</si>
  <si>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</si>
  <si>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</si>
  <si>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</si>
  <si>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</si>
  <si>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</si>
  <si>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</si>
  <si>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</si>
  <si>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</si>
  <si>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</si>
  <si>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</si>
  <si>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</si>
  <si>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</si>
  <si>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</si>
  <si>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</si>
  <si>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</si>
  <si>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</si>
  <si>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</si>
  <si>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</si>
  <si>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</si>
  <si>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</si>
  <si>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</si>
  <si>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</si>
  <si>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</si>
  <si>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</si>
  <si>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</si>
  <si>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</si>
  <si>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</si>
  <si>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</si>
  <si>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</si>
  <si>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</si>
  <si>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</si>
  <si>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</si>
  <si>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</si>
  <si>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</si>
  <si>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</si>
  <si>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</si>
  <si>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</si>
  <si>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</si>
  <si>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</si>
  <si>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</si>
  <si>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</si>
  <si>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</si>
  <si>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</si>
  <si>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</si>
  <si>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</si>
  <si>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</si>
  <si>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</si>
  <si>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</si>
  <si>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</si>
  <si>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</si>
  <si>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</si>
  <si>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</si>
  <si>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</si>
  <si>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</si>
  <si>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</si>
  <si>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</si>
  <si>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</si>
  <si>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</si>
  <si>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</si>
  <si>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</si>
  <si>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</si>
  <si>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</si>
  <si>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</si>
  <si>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</si>
  <si>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</si>
  <si>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</si>
  <si>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</si>
  <si>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</si>
  <si>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</si>
  <si>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</si>
  <si>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</si>
  <si>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</si>
  <si>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</si>
  <si>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</si>
  <si>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</si>
  <si>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</si>
  <si>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</si>
  <si>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</si>
  <si>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</si>
  <si>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</si>
  <si>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</si>
  <si>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</si>
  <si>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</si>
  <si>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</si>
  <si>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</si>
  <si>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</si>
  <si>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</si>
  <si>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</si>
  <si>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</si>
  <si>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</si>
  <si>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</si>
  <si>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</si>
  <si>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</si>
  <si>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</si>
  <si>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</si>
  <si>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</si>
  <si>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</si>
  <si>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</si>
  <si>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</si>
  <si>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</si>
  <si>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</si>
  <si>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</si>
  <si>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</si>
  <si>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</si>
  <si>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</si>
  <si>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</si>
  <si>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</si>
  <si>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</si>
  <si>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</si>
  <si>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</si>
  <si>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</si>
  <si>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</si>
  <si>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</si>
  <si>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</si>
  <si>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</si>
  <si>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</si>
  <si>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</si>
  <si>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</si>
  <si>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</si>
  <si>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</si>
  <si>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</si>
  <si>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</si>
  <si>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</si>
  <si>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</si>
  <si>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</si>
  <si>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</si>
  <si>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</si>
  <si>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</si>
  <si>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</si>
  <si>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</si>
  <si>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</si>
  <si>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</si>
  <si>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</si>
  <si>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</si>
  <si>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</si>
  <si>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</si>
  <si>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</si>
  <si>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</si>
  <si>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</si>
  <si>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</si>
  <si>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</si>
  <si>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</si>
  <si>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</si>
  <si>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</si>
  <si>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</si>
  <si>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</si>
  <si>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</si>
  <si>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</si>
  <si>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</si>
  <si>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</si>
  <si>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</si>
  <si>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</si>
  <si>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</si>
  <si>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</si>
  <si>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</si>
  <si>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</si>
  <si>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</si>
  <si>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</si>
  <si>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</si>
  <si>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</si>
  <si>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</si>
  <si>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</si>
  <si>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</si>
  <si>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</si>
  <si>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</si>
  <si>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</si>
  <si>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</si>
  <si>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</si>
  <si>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</si>
  <si>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</si>
  <si>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</si>
  <si>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</si>
  <si>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</si>
  <si>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</si>
  <si>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</si>
  <si>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</si>
  <si>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</si>
  <si>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</si>
  <si>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</si>
  <si>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</si>
  <si>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</si>
  <si>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</si>
  <si>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</si>
  <si>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</si>
  <si>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</si>
  <si>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</si>
  <si>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</si>
  <si>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</si>
  <si>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</si>
  <si>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</si>
  <si>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</si>
  <si>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</si>
  <si>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</si>
  <si>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</si>
  <si>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</si>
  <si>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</si>
  <si>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</si>
  <si>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</si>
  <si>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</si>
  <si>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</si>
  <si>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</si>
  <si>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</si>
  <si>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</si>
  <si>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</si>
  <si>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</si>
  <si>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</si>
  <si>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</si>
  <si>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</si>
  <si>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</si>
  <si>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</si>
  <si>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</si>
  <si>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</si>
  <si>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</si>
  <si>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</si>
  <si>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</si>
  <si>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</si>
  <si>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</si>
  <si>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</si>
  <si>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</si>
  <si>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</si>
  <si>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</si>
  <si>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</si>
  <si>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</si>
  <si>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</si>
  <si>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</si>
  <si>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</si>
  <si>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</si>
  <si>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</si>
  <si>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</si>
  <si>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</si>
  <si>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</si>
  <si>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</si>
  <si>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</si>
  <si>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</si>
  <si>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</si>
  <si>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</si>
  <si>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</si>
  <si>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</si>
  <si>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</si>
  <si>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</si>
  <si>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</si>
  <si>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</si>
  <si>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</si>
  <si>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</si>
  <si>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</si>
  <si>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</si>
  <si>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</si>
  <si>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</si>
  <si>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</si>
  <si>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</si>
  <si>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</si>
  <si>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</si>
  <si>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</si>
  <si>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</si>
  <si>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</si>
  <si>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</si>
  <si>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</si>
  <si>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</si>
  <si>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</si>
  <si>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</si>
  <si>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</si>
  <si>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</si>
  <si>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</si>
  <si>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</si>
  <si>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</si>
  <si>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</si>
  <si>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</si>
  <si>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</si>
  <si>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</si>
  <si>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</si>
  <si>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</si>
  <si>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</si>
  <si>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</si>
  <si>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</si>
  <si>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</si>
  <si>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</si>
  <si>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</si>
  <si>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</si>
  <si>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</si>
  <si>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</si>
  <si>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</si>
  <si>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</si>
  <si>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</si>
  <si>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</si>
  <si>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</si>
  <si>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</si>
  <si>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</si>
  <si>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</si>
  <si>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</si>
  <si>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</si>
  <si>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</si>
  <si>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</si>
  <si>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</si>
  <si>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</si>
  <si>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</si>
  <si>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</si>
  <si>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</si>
  <si>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</si>
  <si>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</si>
  <si>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</si>
  <si>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</si>
  <si>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</si>
  <si>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</si>
  <si>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</si>
  <si>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</si>
  <si>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</si>
  <si>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</si>
  <si>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</si>
  <si>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</si>
  <si>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</si>
  <si>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</si>
  <si>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</si>
  <si>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</si>
  <si>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</si>
  <si>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</si>
  <si>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</si>
  <si>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</si>
  <si>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</si>
  <si>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</si>
  <si>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</si>
  <si>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</si>
  <si>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</si>
  <si>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</si>
  <si>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</si>
  <si>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</si>
  <si>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</si>
  <si>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</si>
  <si>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</si>
  <si>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</si>
  <si>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</si>
  <si>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</si>
  <si>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</si>
  <si>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</si>
  <si>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</si>
  <si>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</si>
  <si>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</si>
  <si>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</si>
  <si>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</si>
  <si>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</si>
  <si>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</si>
  <si>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</si>
  <si>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</si>
  <si>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</si>
  <si>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</si>
  <si>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</si>
  <si>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</si>
  <si>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</si>
  <si>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</si>
  <si>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</si>
  <si>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</si>
  <si>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</si>
  <si>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</si>
  <si>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</si>
  <si>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</si>
  <si>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</si>
  <si>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</si>
  <si>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</si>
  <si>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</si>
  <si>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</si>
  <si>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</si>
  <si>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</si>
  <si>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</si>
  <si>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</si>
  <si>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</si>
  <si>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</si>
  <si>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</si>
  <si>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</si>
  <si>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</si>
  <si>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</si>
  <si>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</si>
  <si>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</si>
  <si>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</si>
  <si>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</si>
  <si>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</si>
  <si>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</si>
  <si>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</si>
  <si>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</si>
  <si>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</si>
  <si>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</si>
  <si>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</si>
  <si>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</si>
  <si>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</si>
  <si>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</si>
  <si>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</si>
  <si>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</si>
  <si>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</si>
  <si>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</si>
  <si>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</si>
  <si>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</si>
  <si>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</si>
  <si>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</si>
  <si>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</si>
  <si>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</si>
  <si>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</si>
  <si>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</si>
  <si>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</si>
  <si>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</si>
  <si>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</si>
  <si>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</si>
  <si>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</si>
  <si>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</si>
  <si>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</si>
  <si>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</si>
  <si>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</si>
  <si>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</si>
  <si>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</si>
  <si>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</si>
  <si>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</si>
  <si>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</si>
  <si>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</si>
  <si>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</si>
  <si>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</si>
  <si>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</si>
  <si>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</si>
  <si>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</si>
  <si>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</si>
  <si>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</si>
  <si>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</si>
  <si>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</si>
  <si>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</si>
  <si>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</si>
  <si>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</si>
  <si>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</si>
  <si>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</si>
  <si>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</si>
  <si>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</si>
  <si>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</si>
  <si>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</si>
  <si>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</si>
  <si>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</si>
  <si>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</si>
  <si>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</si>
  <si>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</si>
  <si>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</si>
  <si>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</si>
  <si>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</si>
  <si>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</si>
  <si>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</si>
  <si>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</si>
  <si>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</si>
  <si>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</si>
  <si>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</si>
  <si>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</si>
  <si>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</si>
  <si>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</si>
  <si>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</si>
  <si>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</si>
  <si>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</si>
  <si>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</si>
  <si>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</si>
  <si>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</si>
  <si>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</si>
  <si>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</si>
  <si>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</si>
  <si>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</si>
  <si>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</si>
  <si>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</si>
  <si>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</si>
  <si>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</si>
  <si>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</si>
  <si>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</si>
  <si>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</si>
  <si>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</si>
  <si>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</si>
  <si>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</si>
  <si>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</si>
  <si>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</si>
  <si>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</si>
  <si>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</si>
  <si>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</si>
  <si>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</si>
  <si>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</si>
  <si>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</si>
  <si>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</si>
  <si>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</si>
  <si>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</si>
  <si>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</si>
  <si>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</si>
  <si>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</si>
  <si>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</si>
  <si>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</si>
  <si>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</si>
  <si>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</si>
  <si>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</si>
  <si>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</si>
  <si>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</si>
  <si>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</si>
  <si>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</si>
  <si>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</si>
  <si>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</si>
  <si>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</si>
  <si>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</si>
  <si>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</si>
  <si>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</si>
  <si>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</si>
  <si>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</si>
  <si>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</si>
  <si>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</si>
  <si>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</si>
  <si>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</si>
  <si>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</si>
  <si>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</si>
  <si>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</si>
  <si>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</si>
  <si>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</si>
  <si>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</si>
  <si>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</si>
  <si>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</si>
  <si>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</si>
  <si>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</si>
  <si>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</si>
  <si>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</si>
  <si>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</si>
  <si>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</si>
  <si>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</si>
  <si>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</si>
  <si>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</si>
  <si>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</si>
  <si>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</si>
  <si>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</si>
  <si>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</si>
  <si>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</si>
  <si>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</si>
  <si>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</si>
  <si>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</si>
  <si>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</si>
  <si>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</si>
  <si>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</si>
  <si>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</si>
  <si>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</si>
  <si>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</si>
  <si>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</si>
  <si>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</si>
  <si>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</si>
  <si>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</si>
  <si>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</si>
  <si>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</si>
  <si>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</si>
  <si>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</si>
  <si>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</si>
  <si>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</si>
  <si>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</si>
  <si>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</si>
  <si>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</si>
  <si>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</si>
  <si>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</si>
  <si>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</si>
  <si>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</si>
  <si>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</si>
  <si>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</si>
  <si>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</si>
  <si>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</si>
  <si>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</si>
  <si>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</si>
  <si>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</si>
  <si>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</si>
  <si>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</si>
  <si>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</si>
  <si>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</si>
  <si>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</si>
  <si>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</si>
  <si>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</si>
  <si>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</si>
  <si>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</si>
  <si>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</si>
  <si>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</si>
  <si>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</si>
  <si>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</si>
  <si>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</si>
  <si>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</si>
  <si>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</si>
  <si>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</si>
  <si>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</si>
  <si>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</si>
  <si>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</si>
  <si>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</si>
  <si>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</si>
  <si>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</si>
  <si>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</si>
  <si>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</si>
  <si>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</si>
  <si>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</si>
  <si>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</si>
  <si>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</si>
  <si>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</si>
  <si>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</si>
  <si>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</si>
  <si>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</si>
  <si>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</si>
  <si>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</si>
  <si>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</si>
  <si>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</si>
  <si>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</si>
  <si>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</si>
  <si>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</si>
  <si>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</si>
  <si>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</si>
  <si>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</si>
  <si>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</si>
  <si>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</si>
  <si>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</si>
  <si>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</si>
  <si>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</si>
  <si>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</si>
  <si>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</si>
  <si>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</si>
  <si>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</si>
  <si>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</si>
  <si>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</si>
  <si>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</si>
  <si>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</si>
  <si>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</si>
  <si>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</si>
  <si>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</si>
  <si>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</si>
  <si>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</si>
  <si>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</si>
  <si>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</si>
  <si>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</si>
  <si>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</si>
  <si>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</si>
  <si>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</si>
  <si>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</si>
  <si>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</si>
  <si>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</si>
  <si>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</si>
  <si>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</si>
  <si>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</si>
  <si>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</si>
  <si>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</si>
  <si>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</si>
  <si>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</si>
  <si>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</si>
  <si>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</si>
  <si>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</si>
  <si>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</si>
  <si>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</si>
  <si>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</si>
  <si>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</si>
  <si>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</si>
  <si>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</si>
  <si>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</si>
  <si>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</si>
  <si>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</si>
  <si>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</si>
  <si>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</si>
  <si>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</si>
  <si>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</si>
  <si>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</si>
  <si>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</si>
  <si>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</si>
  <si>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</si>
  <si>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</si>
  <si>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</si>
  <si>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</si>
  <si>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</si>
  <si>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</si>
  <si>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</si>
  <si>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</si>
  <si>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</si>
  <si>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</si>
  <si>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</si>
  <si>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</si>
  <si>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</si>
  <si>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</si>
  <si>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</si>
  <si>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</si>
  <si>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</si>
  <si>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</si>
  <si>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</si>
  <si>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</si>
  <si>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</si>
  <si>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</si>
  <si>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</si>
  <si>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</si>
  <si>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</si>
  <si>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</si>
  <si>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</si>
  <si>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</si>
  <si>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</si>
  <si>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</si>
  <si>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</si>
  <si>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</si>
  <si>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</si>
  <si>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</si>
  <si>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</si>
  <si>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</si>
  <si>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</si>
  <si>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</si>
  <si>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</si>
  <si>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</si>
  <si>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</si>
  <si>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</si>
  <si>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</si>
  <si>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</si>
  <si>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</si>
  <si>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</si>
  <si>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</si>
  <si>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</si>
  <si>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</si>
  <si>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</si>
  <si>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</si>
  <si>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</si>
  <si>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</si>
  <si>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</si>
  <si>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</si>
  <si>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</si>
  <si>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</si>
  <si>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</si>
  <si>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</si>
  <si>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</si>
  <si>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</si>
  <si>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</si>
  <si>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</si>
  <si>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</si>
  <si>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</si>
  <si>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</si>
  <si>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</si>
  <si>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</si>
  <si>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</si>
  <si>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</si>
  <si>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</si>
  <si>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</si>
  <si>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</si>
  <si>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</si>
  <si>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</si>
  <si>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</si>
  <si>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</si>
  <si>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</si>
  <si>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</si>
  <si>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</si>
  <si>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</si>
  <si>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</si>
  <si>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</si>
  <si>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</si>
  <si>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</si>
  <si>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</si>
  <si>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</si>
  <si>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</si>
  <si>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</si>
  <si>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</si>
  <si>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</si>
  <si>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</si>
  <si>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</si>
  <si>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</si>
  <si>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</si>
  <si>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</si>
  <si>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</si>
  <si>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</si>
  <si>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</si>
  <si>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</si>
  <si>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</si>
  <si>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</si>
  <si>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</si>
  <si>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</si>
  <si>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</si>
  <si>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</si>
  <si>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</si>
  <si>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</si>
  <si>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</si>
  <si>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</si>
  <si>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</si>
  <si>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</si>
  <si>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</si>
  <si>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</si>
  <si>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</si>
  <si>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</si>
  <si>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</si>
  <si>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</si>
  <si>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</si>
  <si>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</si>
  <si>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</si>
  <si>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</si>
  <si>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</si>
  <si>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</si>
  <si>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</si>
  <si>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</si>
  <si>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</si>
  <si>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</si>
  <si>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</si>
  <si>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</si>
  <si>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</si>
  <si>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</si>
  <si>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</si>
  <si>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</si>
  <si>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</si>
  <si>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</si>
  <si>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</si>
  <si>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</si>
  <si>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</si>
  <si>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</si>
  <si>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</si>
  <si>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</si>
  <si>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</si>
  <si>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</si>
  <si>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</si>
  <si>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</si>
  <si>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</si>
  <si>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</si>
  <si>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</si>
  <si>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</si>
  <si>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</si>
  <si>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</si>
  <si>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</si>
  <si>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</si>
  <si>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</si>
  <si>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</si>
  <si>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</si>
  <si>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</si>
  <si>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</si>
  <si>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</si>
  <si>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</si>
  <si>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</si>
  <si>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</si>
  <si>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</si>
  <si>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</si>
  <si>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</si>
  <si>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</si>
  <si>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</si>
  <si>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</si>
  <si>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</si>
  <si>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</si>
  <si>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</si>
  <si>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</si>
  <si>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</si>
  <si>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</si>
  <si>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</si>
  <si>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</si>
  <si>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</si>
  <si>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</si>
  <si>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</si>
  <si>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</si>
  <si>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</si>
  <si>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</si>
  <si>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</si>
  <si>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</si>
  <si>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</si>
  <si>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</si>
  <si>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</si>
  <si>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</si>
  <si>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</si>
  <si>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</si>
  <si>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</si>
  <si>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</si>
  <si>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</si>
  <si>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</si>
  <si>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</si>
  <si>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</si>
  <si>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</si>
  <si>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</si>
  <si>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</si>
  <si>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</si>
  <si>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</si>
  <si>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</si>
  <si>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</si>
  <si>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</si>
  <si>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</si>
  <si>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</si>
  <si>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</si>
  <si>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</si>
  <si>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</si>
  <si>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</si>
  <si>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</si>
  <si>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</si>
  <si>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</si>
  <si>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</si>
  <si>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</si>
  <si>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</si>
  <si>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</si>
  <si>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</si>
  <si>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</si>
  <si>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</si>
  <si>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</si>
  <si>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</si>
  <si>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</si>
  <si>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</si>
  <si>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</si>
  <si>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</si>
  <si>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</si>
  <si>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</si>
  <si>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</si>
  <si>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</si>
  <si>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</si>
  <si>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</si>
  <si>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</si>
  <si>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</si>
  <si>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</si>
  <si>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</si>
  <si>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</si>
  <si>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</si>
  <si>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</si>
  <si>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</si>
  <si>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</si>
  <si>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</si>
  <si>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</si>
  <si>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</si>
  <si>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</si>
  <si>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</si>
  <si>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</si>
  <si>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</si>
  <si>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</si>
  <si>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</si>
  <si>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</si>
  <si>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</si>
  <si>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</si>
  <si>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</si>
  <si>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</si>
  <si>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</si>
  <si>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</si>
  <si>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</si>
  <si>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</si>
  <si>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</si>
  <si>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</si>
  <si>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</si>
  <si>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</si>
  <si>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</si>
  <si>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</si>
  <si>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</si>
  <si>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</si>
  <si>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</si>
  <si>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</si>
  <si>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</si>
  <si>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</si>
  <si>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</si>
  <si>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</si>
  <si>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</si>
  <si>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</si>
  <si>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</si>
  <si>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</si>
  <si>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</si>
  <si>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</si>
  <si>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</si>
  <si>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</si>
  <si>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</si>
  <si>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</si>
  <si>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</si>
  <si>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</si>
  <si>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</si>
  <si>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</si>
  <si>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</si>
  <si>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</si>
  <si>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</si>
  <si>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</si>
  <si>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</si>
  <si>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</si>
  <si>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</si>
  <si>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</si>
  <si>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</si>
  <si>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</si>
  <si>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</si>
  <si>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</si>
  <si>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</si>
  <si>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</si>
  <si>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</si>
  <si>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</si>
  <si>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</si>
  <si>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</si>
  <si>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</si>
  <si>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</si>
  <si>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</si>
  <si>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</si>
  <si>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</si>
  <si>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</si>
  <si>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</si>
  <si>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</si>
  <si>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</si>
  <si>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</si>
  <si>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</si>
  <si>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</si>
  <si>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</si>
  <si>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</si>
  <si>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</si>
  <si>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</si>
  <si>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</si>
  <si>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</si>
  <si>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</si>
  <si>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</si>
  <si>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</si>
  <si>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</si>
  <si>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</si>
  <si>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</si>
  <si>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</si>
  <si>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</si>
  <si>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</si>
  <si>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</si>
  <si>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</si>
  <si>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</si>
  <si>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</si>
  <si>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</si>
  <si>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</si>
  <si>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</si>
  <si>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</si>
  <si>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</si>
  <si>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</si>
  <si>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</si>
  <si>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</si>
  <si>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</si>
  <si>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</si>
  <si>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</si>
  <si>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</si>
  <si>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</si>
  <si>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</si>
  <si>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</si>
  <si>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</si>
  <si>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</si>
  <si>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</si>
  <si>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</si>
  <si>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</si>
  <si>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</si>
  <si>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</si>
  <si>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</si>
  <si>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</si>
  <si>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</si>
  <si>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</si>
  <si>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</si>
  <si>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</si>
  <si>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</si>
  <si>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</si>
  <si>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</si>
  <si>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</si>
  <si>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</si>
  <si>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</si>
  <si>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</si>
  <si>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</si>
  <si>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</si>
  <si>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</si>
  <si>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</si>
  <si>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</si>
  <si>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</si>
  <si>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</si>
  <si>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</si>
  <si>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</si>
  <si>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</si>
  <si>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</si>
  <si>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</si>
  <si>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</si>
  <si>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</si>
  <si>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</si>
  <si>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</si>
  <si>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</si>
  <si>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</si>
  <si>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</si>
  <si>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</si>
  <si>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</si>
  <si>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</si>
  <si>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</si>
  <si>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</si>
  <si>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</si>
  <si>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</si>
  <si>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</si>
  <si>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</si>
  <si>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</si>
  <si>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</si>
  <si>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</si>
  <si>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</si>
  <si>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</si>
  <si>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</si>
  <si>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</si>
  <si>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</si>
  <si>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</si>
  <si>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</si>
  <si>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</si>
  <si>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</si>
  <si>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</si>
  <si>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</si>
  <si>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</si>
  <si>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</si>
  <si>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</si>
  <si>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</si>
  <si>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</si>
  <si>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</si>
  <si>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</si>
  <si>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</si>
  <si>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</si>
  <si>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</si>
  <si>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</si>
  <si>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</si>
  <si>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</si>
  <si>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</si>
  <si>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</si>
  <si>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</si>
  <si>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</si>
  <si>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</si>
  <si>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</si>
  <si>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</si>
  <si>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</si>
  <si>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</si>
  <si>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</si>
  <si>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</si>
  <si>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</si>
  <si>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</si>
  <si>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</si>
  <si>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</si>
  <si>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</si>
  <si>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</si>
  <si>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</si>
  <si>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</si>
  <si>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</si>
  <si>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</si>
  <si>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</si>
  <si>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</si>
  <si>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</si>
  <si>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</si>
  <si>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</si>
  <si>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</si>
  <si>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</si>
  <si>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</si>
  <si>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</si>
  <si>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</si>
  <si>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</si>
  <si>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</si>
  <si>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</si>
  <si>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</si>
  <si>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</si>
  <si>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</si>
  <si>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</si>
  <si>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</si>
  <si>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</si>
  <si>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</si>
  <si>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</si>
  <si>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</si>
  <si>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</si>
  <si>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</si>
  <si>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</si>
  <si>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</si>
  <si>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</si>
  <si>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</si>
  <si>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</si>
  <si>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</si>
  <si>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</si>
  <si>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</si>
  <si>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</si>
  <si>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</si>
  <si>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</si>
  <si>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</si>
  <si>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</si>
  <si>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</si>
  <si>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</si>
  <si>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</si>
  <si>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</si>
  <si>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</si>
  <si>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</si>
  <si>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</si>
  <si>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</si>
  <si>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</si>
  <si>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</si>
  <si>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</si>
  <si>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</si>
  <si>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</si>
  <si>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</si>
  <si>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</si>
  <si>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</si>
  <si>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</si>
  <si>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</si>
  <si>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</si>
  <si>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</si>
  <si>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</si>
  <si>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</si>
  <si>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</si>
  <si>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</si>
  <si>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</si>
  <si>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</si>
  <si>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</si>
  <si>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</si>
  <si>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</si>
  <si>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</si>
  <si>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</si>
  <si>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</si>
  <si>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</si>
  <si>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</si>
  <si>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</si>
  <si>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</si>
  <si>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</si>
  <si>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</si>
  <si>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</si>
  <si>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</si>
  <si>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</si>
  <si>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</si>
  <si>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</si>
  <si>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</si>
  <si>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</si>
  <si>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</si>
  <si>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</si>
  <si>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</si>
  <si>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</si>
  <si>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</si>
  <si>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</si>
  <si>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</si>
  <si>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</si>
  <si>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</si>
  <si>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</si>
  <si>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</si>
  <si>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</si>
  <si>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</si>
  <si>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</si>
  <si>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</si>
  <si>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</si>
  <si>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</si>
  <si>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</si>
  <si>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</si>
  <si>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</si>
  <si>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</si>
  <si>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</si>
  <si>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</si>
  <si>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</si>
  <si>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</si>
  <si>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</si>
  <si>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</si>
  <si>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</si>
  <si>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</si>
  <si>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</si>
  <si>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</si>
  <si>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</si>
  <si>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</si>
  <si>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</si>
  <si>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</si>
  <si>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</si>
  <si>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</si>
  <si>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</si>
  <si>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</si>
  <si>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</si>
  <si>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</si>
  <si>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</si>
  <si>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</si>
  <si>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</si>
  <si>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</si>
  <si>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</si>
  <si>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</si>
  <si>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</si>
  <si>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</si>
  <si>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</si>
  <si>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</si>
  <si>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</si>
  <si>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</si>
  <si>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</si>
  <si>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</si>
  <si>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</si>
  <si>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</si>
  <si>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</si>
  <si>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</si>
  <si>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</si>
  <si>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</si>
  <si>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</si>
  <si>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</si>
  <si>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</si>
  <si>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</si>
  <si>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</si>
  <si>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</si>
  <si>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</si>
  <si>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</si>
  <si>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</si>
  <si>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</si>
  <si>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</si>
  <si>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</si>
  <si>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</si>
  <si>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</si>
  <si>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</si>
  <si>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</si>
  <si>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</si>
  <si>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</si>
  <si>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</si>
  <si>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</si>
  <si>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</si>
  <si>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</si>
  <si>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</si>
  <si>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</si>
  <si>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</si>
  <si>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</si>
  <si>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</si>
  <si>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</si>
  <si>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</si>
  <si>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</si>
  <si>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</si>
  <si>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</si>
  <si>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</si>
  <si>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</si>
  <si>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</si>
  <si>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</si>
  <si>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</si>
  <si>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</si>
  <si>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</si>
  <si>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</si>
  <si>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</si>
  <si>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</si>
  <si>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</si>
  <si>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</si>
  <si>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</si>
  <si>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</si>
  <si>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</si>
  <si>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</si>
  <si>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</si>
  <si>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</si>
  <si>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</si>
  <si>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</si>
  <si>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</si>
  <si>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</si>
  <si>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</si>
  <si>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</si>
  <si>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</si>
  <si>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</si>
  <si>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</si>
  <si>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</si>
  <si>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</si>
  <si>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</si>
  <si>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</si>
  <si>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</si>
  <si>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</si>
  <si>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</si>
  <si>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</si>
  <si>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</si>
  <si>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</si>
  <si>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</si>
  <si>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</si>
  <si>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</si>
  <si>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</si>
  <si>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</si>
  <si>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</si>
  <si>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</si>
  <si>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</si>
  <si>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</si>
  <si>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</si>
  <si>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</si>
  <si>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</si>
  <si>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</si>
  <si>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</si>
  <si>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</si>
  <si>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</si>
  <si>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</si>
  <si>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</si>
  <si>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</si>
  <si>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</si>
  <si>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</si>
  <si>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</si>
  <si>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</si>
  <si>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</si>
  <si>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</si>
  <si>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</si>
  <si>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</si>
  <si>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</si>
  <si>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</si>
  <si>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</si>
  <si>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</si>
  <si>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</si>
  <si>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</si>
  <si>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</si>
  <si>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</si>
  <si>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</si>
  <si>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</si>
  <si>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</si>
  <si>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</si>
  <si>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</si>
  <si>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</si>
  <si>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</si>
  <si>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</si>
  <si>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</si>
  <si>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</si>
  <si>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</si>
  <si>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</si>
  <si>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</si>
  <si>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</si>
  <si>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</si>
  <si>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</si>
  <si>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</si>
  <si>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</si>
  <si>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</si>
  <si>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</si>
  <si>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</si>
  <si>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</si>
  <si>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</si>
  <si>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</si>
  <si>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</si>
  <si>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</si>
  <si>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</si>
  <si>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</si>
  <si>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</si>
  <si>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</si>
  <si>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</si>
  <si>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</si>
  <si>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</si>
  <si>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</si>
  <si>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</si>
  <si>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</si>
  <si>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</si>
  <si>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</si>
  <si>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</si>
  <si>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</si>
  <si>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</si>
  <si>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</si>
  <si>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</si>
  <si>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</si>
  <si>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</si>
  <si>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</si>
  <si>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</si>
  <si>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</si>
  <si>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</si>
  <si>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</si>
  <si>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</si>
  <si>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</si>
  <si>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</si>
  <si>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</si>
  <si>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</si>
  <si>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</si>
  <si>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</si>
  <si>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</si>
  <si>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</si>
  <si>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</si>
  <si>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</si>
  <si>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</si>
  <si>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</si>
  <si>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</si>
  <si>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</si>
  <si>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</si>
  <si>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</si>
  <si>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</si>
  <si>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</si>
  <si>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</si>
  <si>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</si>
  <si>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</si>
  <si>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</si>
  <si>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</si>
  <si>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</si>
  <si>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</si>
  <si>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</si>
  <si>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</si>
  <si>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</si>
  <si>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</si>
  <si>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</si>
  <si>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</si>
  <si>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</si>
  <si>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</si>
  <si>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</si>
  <si>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</si>
  <si>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</si>
  <si>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</si>
  <si>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</si>
  <si>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</si>
  <si>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</si>
  <si>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</si>
  <si>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</si>
  <si>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</si>
  <si>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</si>
  <si>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</si>
  <si>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</si>
  <si>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</si>
  <si>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</si>
  <si>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</si>
  <si>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</si>
  <si>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</si>
  <si>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</si>
  <si>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</si>
  <si>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</si>
  <si>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</si>
  <si>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</si>
  <si>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</si>
  <si>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</si>
  <si>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</si>
  <si>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</si>
  <si>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</si>
  <si>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</si>
  <si>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</si>
  <si>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</si>
  <si>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</si>
  <si>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</si>
  <si>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</si>
  <si>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</si>
  <si>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</si>
  <si>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</si>
  <si>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</si>
  <si>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</si>
  <si>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</si>
  <si>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</si>
  <si>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</si>
  <si>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</si>
  <si>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</si>
  <si>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</si>
  <si>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</si>
  <si>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</si>
  <si>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</si>
  <si>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</si>
  <si>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</si>
  <si>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</si>
  <si>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</si>
  <si>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</si>
  <si>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</si>
  <si>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</si>
  <si>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</si>
  <si>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</si>
  <si>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</si>
  <si>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</si>
  <si>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</si>
  <si>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</si>
  <si>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</si>
  <si>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</si>
  <si>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</si>
  <si>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</si>
  <si>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</si>
  <si>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</si>
  <si>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</si>
  <si>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</si>
  <si>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</si>
  <si>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</si>
  <si>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</si>
  <si>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</si>
  <si>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</si>
  <si>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</si>
  <si>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</si>
  <si>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</si>
  <si>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</si>
  <si>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</si>
  <si>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</si>
  <si>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</si>
  <si>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</si>
  <si>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</si>
  <si>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</si>
  <si>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</si>
  <si>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</si>
  <si>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</si>
  <si>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</si>
  <si>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</si>
  <si>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</si>
  <si>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</si>
  <si>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</si>
  <si>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</si>
  <si>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</si>
  <si>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</si>
  <si>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</si>
  <si>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</si>
  <si>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</si>
  <si>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</si>
  <si>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</si>
  <si>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</si>
  <si>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</si>
  <si>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</si>
  <si>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</si>
  <si>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</si>
  <si>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</si>
  <si>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</si>
  <si>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</si>
  <si>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</si>
  <si>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</si>
  <si>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</si>
  <si>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</si>
  <si>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</si>
  <si>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</si>
  <si>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</si>
  <si>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</si>
  <si>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</si>
  <si>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</si>
  <si>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</si>
  <si>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</si>
  <si>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</si>
  <si>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</si>
  <si>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</si>
  <si>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</si>
  <si>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</si>
  <si>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</si>
  <si>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</si>
  <si>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</si>
  <si>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</si>
  <si>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</si>
  <si>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</si>
  <si>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</si>
  <si>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</si>
  <si>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</si>
  <si>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</si>
  <si>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</si>
  <si>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</si>
  <si>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</si>
  <si>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</si>
  <si>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</si>
  <si>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</si>
  <si>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</si>
  <si>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</si>
  <si>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</si>
  <si>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</si>
  <si>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</si>
  <si>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</si>
  <si>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</si>
  <si>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</si>
  <si>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</si>
  <si>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</si>
  <si>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</si>
  <si>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</si>
  <si>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</si>
  <si>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</si>
  <si>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</si>
  <si>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</si>
  <si>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</si>
  <si>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</si>
  <si>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</si>
  <si>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</si>
  <si>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</si>
  <si>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</si>
  <si>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</si>
  <si>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</si>
  <si>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</si>
  <si>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</si>
  <si>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</si>
  <si>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</si>
  <si>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</si>
  <si>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</si>
  <si>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</si>
  <si>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</si>
  <si>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</si>
  <si>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</si>
  <si>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</si>
  <si>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</si>
  <si>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</si>
  <si>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</si>
  <si>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</si>
  <si>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</si>
  <si>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</si>
  <si>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</si>
  <si>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</si>
  <si>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</si>
  <si>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</si>
  <si>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</si>
  <si>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</si>
  <si>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</si>
  <si>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</si>
  <si>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</si>
  <si>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</si>
  <si>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</si>
  <si>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</si>
  <si>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</si>
  <si>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</si>
  <si>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</si>
  <si>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</si>
  <si>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</si>
  <si>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</si>
  <si>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</si>
  <si>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</si>
  <si>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</si>
  <si>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</si>
  <si>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</si>
  <si>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</si>
  <si>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</si>
  <si>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</si>
  <si>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</si>
  <si>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</si>
  <si>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</si>
  <si>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</si>
  <si>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</si>
  <si>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</si>
  <si>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</si>
  <si>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</si>
  <si>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</si>
  <si>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</si>
  <si>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</si>
  <si>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</si>
  <si>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</si>
  <si>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</si>
  <si>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</si>
  <si>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</si>
  <si>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</si>
  <si>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</si>
  <si>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</si>
  <si>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</si>
  <si>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</si>
  <si>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</si>
  <si>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</si>
  <si>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</si>
  <si>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</si>
  <si>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</si>
  <si>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</si>
  <si>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</si>
  <si>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</si>
  <si>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</si>
  <si>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</si>
  <si>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</si>
  <si>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</si>
  <si>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</si>
  <si>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</si>
  <si>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</si>
  <si>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</si>
  <si>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</si>
  <si>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</si>
  <si>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</si>
  <si>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</si>
  <si>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</si>
  <si>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</si>
  <si>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</si>
  <si>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</si>
  <si>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</si>
  <si>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</si>
  <si>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</si>
  <si>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</si>
  <si>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</si>
  <si>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</si>
  <si>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</si>
  <si>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</si>
  <si>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</si>
  <si>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</si>
  <si>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</si>
  <si>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</si>
  <si>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</si>
  <si>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</si>
  <si>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</si>
  <si>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</si>
  <si>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</si>
  <si>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</si>
  <si>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</si>
  <si>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</si>
  <si>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</si>
  <si>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</si>
  <si>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</si>
  <si>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</si>
  <si>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</si>
  <si>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</si>
  <si>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</si>
  <si>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</si>
  <si>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</si>
  <si>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</si>
  <si>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</si>
  <si>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</si>
  <si>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</si>
  <si>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</si>
  <si>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</si>
  <si>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</si>
  <si>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</si>
  <si>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</si>
  <si>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</si>
  <si>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</si>
  <si>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</si>
  <si>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</si>
  <si>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</si>
  <si>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</si>
  <si>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</si>
  <si>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</si>
  <si>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</si>
  <si>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</si>
  <si>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</si>
  <si>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</si>
  <si>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</si>
  <si>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</si>
  <si>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</si>
  <si>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</si>
  <si>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</si>
  <si>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</si>
  <si>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</si>
  <si>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</si>
  <si>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</si>
  <si>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</si>
  <si>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</si>
  <si>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</si>
  <si>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</si>
  <si>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</si>
  <si>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</si>
  <si>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</si>
  <si>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</si>
  <si>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</si>
  <si>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</si>
  <si>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</si>
  <si>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</si>
  <si>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</si>
  <si>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</si>
  <si>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</si>
  <si>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</si>
  <si>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</si>
  <si>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</si>
  <si>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</si>
  <si>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</si>
  <si>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</si>
  <si>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</si>
  <si>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</si>
  <si>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</si>
  <si>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</si>
  <si>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</si>
  <si>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</si>
  <si>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</si>
  <si>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</si>
  <si>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</si>
  <si>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</si>
  <si>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</si>
  <si>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</si>
  <si>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</si>
  <si>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</si>
  <si>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</si>
  <si>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</si>
  <si>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</si>
  <si>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</si>
  <si>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</si>
  <si>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</si>
  <si>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</si>
  <si>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</si>
  <si>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</si>
  <si>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</si>
  <si>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</si>
  <si>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</si>
  <si>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</si>
  <si>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</si>
  <si>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</si>
  <si>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</si>
  <si>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</si>
  <si>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</si>
  <si>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</si>
  <si>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</si>
  <si>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</si>
  <si>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</si>
  <si>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</si>
  <si>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</si>
  <si>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</si>
  <si>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</si>
  <si>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</si>
  <si>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</si>
  <si>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</si>
  <si>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</si>
  <si>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</si>
  <si>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</si>
  <si>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</si>
  <si>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</si>
  <si>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</si>
  <si>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</si>
  <si>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</si>
  <si>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</si>
  <si>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</si>
  <si>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</si>
  <si>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</si>
  <si>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</si>
  <si>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</si>
  <si>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</si>
  <si>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</si>
  <si>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</si>
  <si>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</si>
  <si>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</si>
  <si>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</si>
  <si>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</si>
  <si>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</si>
  <si>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</si>
  <si>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</si>
  <si>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</si>
  <si>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</si>
  <si>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</si>
  <si>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</si>
  <si>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</si>
  <si>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</si>
  <si>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</si>
  <si>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</si>
  <si>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</si>
  <si>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</si>
  <si>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</si>
  <si>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</si>
  <si>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</si>
  <si>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</si>
  <si>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</si>
  <si>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</si>
  <si>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</si>
  <si>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</si>
  <si>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</si>
  <si>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</si>
  <si>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</si>
  <si>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</si>
  <si>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</si>
  <si>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</si>
  <si>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</si>
  <si>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</si>
  <si>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</si>
  <si>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</si>
  <si>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</si>
  <si>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</si>
  <si>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</si>
  <si>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</si>
  <si>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</si>
  <si>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</si>
  <si>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</si>
  <si>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</si>
  <si>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</si>
  <si>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</si>
  <si>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</si>
  <si>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</si>
  <si>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</si>
  <si>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</si>
  <si>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</si>
  <si>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</si>
  <si>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</si>
  <si>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</si>
  <si>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</si>
  <si>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</si>
  <si>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</si>
  <si>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</si>
  <si>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</si>
  <si>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</si>
  <si>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</si>
  <si>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</si>
  <si>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</si>
  <si>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</si>
  <si>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</si>
  <si>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</si>
  <si>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</si>
  <si>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</si>
  <si>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</si>
  <si>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</si>
  <si>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</si>
  <si>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</si>
  <si>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</si>
  <si>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</si>
  <si>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</si>
  <si>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</si>
  <si>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</si>
  <si>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</si>
  <si>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</si>
  <si>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</si>
  <si>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</si>
  <si>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</si>
  <si>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</si>
  <si>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</si>
  <si>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</si>
  <si>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</si>
  <si>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</si>
  <si>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</si>
  <si>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</si>
  <si>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</si>
  <si>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</si>
  <si>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</si>
  <si>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</si>
  <si>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</si>
  <si>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</si>
  <si>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</si>
  <si>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</si>
  <si>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</si>
  <si>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</si>
  <si>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</si>
  <si>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</si>
  <si>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</si>
  <si>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</si>
  <si>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</si>
  <si>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</si>
  <si>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</si>
  <si>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</si>
  <si>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</si>
  <si>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</si>
  <si>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</si>
  <si>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</si>
  <si>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</si>
  <si>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</si>
  <si>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</si>
  <si>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</si>
  <si>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</si>
  <si>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</si>
  <si>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</si>
  <si>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</si>
  <si>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</si>
  <si>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</si>
  <si>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</si>
  <si>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</si>
  <si>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</si>
  <si>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</si>
  <si>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</si>
  <si>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</si>
  <si>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</si>
  <si>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</si>
  <si>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</si>
  <si>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</si>
  <si>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</si>
  <si>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</si>
  <si>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</si>
  <si>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</si>
  <si>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</si>
  <si>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</si>
  <si>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</si>
  <si>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</si>
  <si>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</si>
  <si>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</si>
  <si>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</si>
  <si>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</si>
  <si>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</si>
  <si>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</si>
  <si>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</si>
  <si>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</si>
  <si>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</si>
  <si>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</si>
  <si>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</si>
  <si>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</si>
  <si>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</si>
  <si>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</si>
  <si>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</si>
  <si>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</si>
  <si>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</si>
  <si>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</si>
  <si>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</si>
  <si>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</si>
  <si>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</si>
  <si>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</si>
  <si>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</si>
  <si>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</si>
  <si>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</si>
  <si>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</si>
  <si>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</si>
  <si>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</si>
  <si>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</si>
  <si>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</si>
  <si>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</si>
  <si>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</si>
  <si>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</si>
  <si>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</si>
  <si>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</si>
  <si>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</si>
  <si>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</si>
  <si>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</si>
  <si>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</si>
  <si>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</si>
  <si>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</si>
  <si>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</si>
  <si>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</si>
  <si>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</si>
  <si>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</si>
  <si>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</si>
  <si>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</si>
  <si>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</si>
  <si>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</si>
  <si>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</si>
  <si>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</si>
  <si>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</si>
  <si>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</si>
  <si>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</si>
  <si>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</si>
  <si>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</si>
  <si>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</si>
  <si>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</si>
  <si>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</si>
  <si>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</si>
  <si>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</si>
  <si>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</si>
  <si>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</si>
  <si>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</si>
  <si>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</si>
  <si>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</si>
  <si>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</si>
  <si>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</si>
  <si>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</si>
  <si>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</si>
  <si>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</si>
  <si>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</si>
  <si>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</si>
  <si>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</si>
  <si>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</si>
  <si>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</si>
  <si>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</si>
  <si>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</si>
  <si>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</si>
  <si>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</si>
  <si>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</si>
  <si>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</si>
  <si>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</si>
  <si>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</si>
  <si>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</si>
  <si>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</si>
  <si>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</si>
  <si>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</si>
  <si>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</si>
  <si>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</si>
  <si>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</si>
  <si>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</si>
  <si>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</si>
  <si>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</si>
  <si>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</si>
  <si>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</si>
  <si>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</si>
  <si>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</si>
  <si>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</si>
  <si>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</si>
  <si>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</si>
  <si>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</si>
  <si>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</si>
  <si>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</si>
  <si>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</si>
  <si>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</si>
  <si>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</si>
  <si>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</si>
  <si>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</si>
  <si>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</si>
  <si>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</si>
  <si>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</si>
  <si>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</si>
  <si>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</si>
  <si>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</si>
  <si>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</si>
  <si>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</si>
  <si>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</si>
  <si>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</si>
  <si>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</si>
  <si>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</si>
  <si>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</si>
  <si>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</si>
  <si>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</si>
  <si>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</si>
  <si>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</si>
  <si>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</si>
  <si>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</si>
  <si>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</si>
  <si>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</si>
  <si>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</si>
  <si>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</si>
  <si>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</si>
  <si>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</si>
  <si>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</si>
  <si>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</si>
  <si>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</si>
  <si>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</si>
  <si>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</si>
  <si>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</si>
  <si>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</si>
  <si>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</si>
  <si>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</si>
  <si>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</si>
  <si>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</si>
  <si>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</si>
  <si>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</si>
  <si>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</si>
  <si>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</si>
  <si>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</si>
  <si>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</si>
  <si>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</si>
  <si>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</si>
  <si>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</si>
  <si>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</si>
  <si>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</si>
  <si>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</si>
  <si>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</si>
  <si>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</si>
  <si>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</si>
  <si>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</si>
  <si>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</si>
  <si>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</si>
  <si>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</si>
  <si>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</si>
  <si>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</si>
  <si>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</si>
  <si>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</si>
  <si>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</si>
  <si>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</si>
  <si>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</si>
  <si>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</si>
  <si>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</si>
  <si>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</si>
  <si>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</si>
  <si>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</si>
  <si>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</si>
  <si>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</si>
  <si>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</si>
  <si>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</si>
  <si>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</si>
  <si>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</si>
  <si>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</si>
  <si>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</si>
  <si>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</si>
  <si>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</si>
  <si>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</si>
  <si>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</si>
  <si>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</si>
  <si>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</si>
  <si>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</si>
  <si>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</si>
  <si>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</si>
  <si>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</si>
  <si>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</si>
  <si>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</si>
  <si>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</si>
  <si>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</si>
  <si>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</si>
  <si>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</si>
  <si>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</si>
  <si>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</si>
  <si>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</si>
  <si>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</si>
  <si>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</si>
  <si>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</si>
  <si>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</si>
  <si>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</si>
  <si>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</si>
  <si>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</si>
  <si>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</si>
  <si>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</si>
  <si>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</si>
  <si>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</si>
  <si>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</si>
  <si>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</si>
  <si>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</si>
  <si>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</si>
  <si>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</si>
  <si>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</si>
  <si>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</si>
  <si>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</si>
  <si>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</si>
  <si>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</si>
  <si>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</si>
  <si>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</si>
  <si>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</si>
  <si>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</si>
  <si>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</si>
  <si>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</si>
  <si>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</si>
  <si>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</si>
  <si>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</si>
  <si>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</si>
  <si>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</si>
  <si>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</si>
  <si>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</si>
  <si>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</si>
  <si>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</si>
  <si>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</si>
  <si>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</si>
  <si>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</si>
  <si>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</si>
  <si>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</si>
  <si>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</si>
  <si>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</si>
  <si>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</si>
  <si>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</si>
  <si>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</si>
  <si>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</si>
  <si>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</si>
  <si>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</si>
  <si>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</si>
  <si>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</si>
  <si>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</si>
  <si>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</si>
  <si>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</si>
  <si>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</si>
  <si>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</si>
  <si>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</si>
  <si>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</si>
  <si>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</si>
  <si>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</si>
  <si>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</si>
  <si>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</si>
  <si>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</si>
  <si>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</si>
  <si>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</si>
  <si>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</si>
  <si>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</si>
  <si>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</si>
  <si>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</si>
  <si>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</si>
  <si>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</si>
  <si>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</si>
  <si>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</si>
  <si>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</si>
  <si>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</si>
  <si>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</si>
  <si>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</si>
  <si>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</si>
  <si>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</si>
  <si>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</si>
  <si>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</si>
  <si>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</si>
  <si>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</si>
  <si>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</si>
  <si>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</si>
  <si>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</si>
  <si>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</si>
  <si>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</si>
  <si>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</si>
  <si>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</si>
  <si>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</si>
  <si>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</si>
  <si>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</si>
  <si>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</si>
  <si>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</si>
  <si>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</si>
  <si>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</si>
  <si>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</si>
  <si>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</si>
  <si>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</si>
  <si>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</si>
  <si>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</si>
  <si>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</si>
  <si>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</si>
  <si>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</si>
  <si>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</si>
  <si>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</si>
  <si>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</si>
  <si>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</si>
  <si>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</si>
  <si>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</si>
  <si>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</si>
  <si>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</si>
  <si>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</si>
  <si>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</si>
  <si>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</si>
  <si>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</si>
  <si>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</si>
  <si>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</si>
  <si>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</si>
  <si>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</si>
  <si>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</si>
  <si>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</si>
  <si>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</si>
  <si>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</si>
  <si>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</si>
  <si>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</si>
  <si>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</si>
  <si>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</si>
  <si>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</si>
  <si>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</si>
  <si>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</si>
  <si>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</si>
  <si>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</si>
  <si>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</si>
  <si>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</si>
  <si>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</si>
  <si>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</si>
  <si>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</si>
  <si>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</si>
  <si>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</si>
  <si>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</si>
  <si>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</si>
  <si>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</si>
  <si>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</si>
  <si>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</si>
  <si>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</si>
  <si>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</si>
  <si>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</si>
  <si>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</si>
  <si>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</si>
  <si>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</si>
  <si>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</si>
  <si>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</si>
  <si>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</si>
  <si>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</si>
  <si>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</si>
  <si>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</si>
  <si>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</si>
  <si>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</si>
  <si>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</si>
  <si>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</si>
  <si>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</si>
  <si>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</si>
  <si>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</si>
  <si>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</si>
  <si>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</si>
  <si>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</si>
  <si>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</si>
  <si>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</si>
  <si>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</si>
  <si>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</si>
  <si>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</si>
  <si>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</si>
  <si>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</si>
  <si>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</si>
  <si>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</si>
  <si>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</si>
  <si>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</si>
  <si>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</si>
  <si>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</si>
  <si>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</si>
  <si>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</si>
  <si>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</si>
  <si>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</si>
  <si>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</si>
  <si>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</si>
  <si>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</si>
  <si>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</si>
  <si>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</si>
  <si>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</si>
  <si>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</si>
  <si>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</si>
  <si>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</si>
  <si>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</si>
  <si>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</si>
  <si>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</si>
  <si>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</si>
  <si>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</si>
  <si>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</si>
  <si>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</si>
  <si>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</si>
  <si>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</si>
  <si>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</si>
  <si>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</si>
  <si>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</si>
  <si>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</si>
  <si>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</si>
  <si>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</si>
  <si>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</si>
  <si>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</si>
  <si>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</si>
  <si>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</si>
  <si>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</si>
  <si>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</si>
  <si>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</si>
  <si>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</si>
  <si>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</si>
  <si>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</si>
  <si>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</si>
  <si>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</si>
  <si>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</si>
  <si>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</si>
  <si>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</si>
  <si>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</si>
  <si>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</si>
  <si>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</si>
  <si>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</si>
  <si>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</si>
  <si>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</si>
  <si>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</si>
  <si>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</si>
  <si>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</si>
  <si>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</si>
  <si>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</si>
  <si>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</si>
  <si>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</si>
  <si>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</si>
  <si>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</si>
  <si>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</si>
  <si>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</si>
  <si>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</si>
  <si>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</si>
  <si>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</si>
  <si>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</si>
  <si>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</si>
  <si>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</si>
  <si>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</si>
  <si>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</si>
  <si>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</si>
  <si>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</si>
  <si>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</si>
  <si>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</si>
  <si>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</si>
  <si>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</si>
  <si>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</si>
  <si>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</si>
  <si>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</si>
  <si>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</si>
  <si>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</si>
  <si>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</si>
  <si>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</si>
  <si>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</si>
  <si>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</si>
  <si>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</si>
  <si>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</si>
  <si>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</si>
  <si>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</si>
  <si>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</si>
  <si>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</si>
  <si>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</si>
  <si>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</si>
  <si>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</si>
  <si>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</si>
  <si>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</si>
  <si>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</si>
  <si>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</si>
  <si>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</si>
  <si>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</si>
  <si>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</si>
  <si>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</si>
  <si>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</si>
  <si>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</si>
  <si>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</si>
  <si>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</si>
  <si>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</si>
  <si>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</si>
  <si>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</si>
  <si>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</si>
  <si>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</si>
  <si>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</si>
  <si>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</si>
  <si>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</si>
  <si>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</si>
  <si>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</si>
  <si>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</si>
  <si>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</si>
  <si>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</si>
  <si>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</si>
  <si>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</si>
  <si>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</si>
  <si>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</si>
  <si>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</si>
  <si>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</si>
  <si>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</si>
  <si>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</si>
  <si>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</si>
  <si>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</si>
  <si>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</si>
  <si>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</si>
  <si>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</si>
  <si>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</si>
  <si>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</si>
  <si>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</si>
  <si>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</si>
  <si>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</si>
  <si>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</si>
  <si>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</si>
  <si>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</si>
  <si>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</si>
  <si>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</si>
  <si>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</si>
  <si>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</si>
  <si>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</si>
  <si>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</si>
  <si>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</si>
  <si>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</si>
  <si>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</si>
  <si>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</si>
  <si>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</si>
  <si>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</si>
  <si>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</si>
  <si>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</si>
  <si>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</si>
  <si>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</si>
  <si>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</si>
  <si>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</si>
  <si>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</si>
  <si>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</si>
  <si>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</si>
  <si>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</si>
  <si>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</si>
  <si>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</si>
  <si>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</si>
  <si>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</si>
  <si>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</si>
  <si>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</si>
  <si>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</si>
  <si>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</si>
  <si>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</si>
  <si>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</si>
  <si>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</si>
  <si>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</si>
  <si>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</si>
  <si>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</si>
  <si>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</si>
  <si>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</si>
  <si>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</si>
  <si>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</si>
  <si>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</si>
  <si>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</si>
  <si>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</si>
  <si>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</si>
  <si>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</si>
  <si>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</si>
  <si>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</si>
  <si>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</si>
  <si>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</si>
  <si>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</si>
  <si>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</si>
  <si>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</si>
  <si>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</si>
  <si>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</si>
  <si>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</si>
  <si>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</si>
  <si>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</si>
  <si>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</si>
  <si>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</si>
  <si>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</si>
  <si>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</si>
  <si>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</si>
  <si>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</si>
  <si>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</si>
  <si>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</si>
  <si>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</si>
  <si>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</si>
  <si>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</si>
  <si>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</si>
  <si>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</si>
  <si>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</si>
  <si>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</si>
  <si>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</si>
  <si>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</si>
  <si>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</si>
  <si>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</si>
  <si>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</si>
  <si>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</si>
  <si>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</si>
  <si>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</si>
  <si>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</si>
  <si>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</si>
  <si>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</si>
  <si>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</si>
  <si>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</si>
  <si>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</si>
  <si>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</si>
  <si>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</si>
  <si>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</si>
  <si>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</si>
  <si>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</si>
  <si>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</si>
  <si>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</si>
  <si>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</si>
  <si>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</si>
  <si>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</si>
  <si>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</si>
  <si>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</si>
  <si>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</si>
  <si>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</si>
  <si>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</si>
  <si>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宮城県知事</t>
    <rPh sb="3" eb="5">
      <t>チジ</t>
    </rPh>
    <phoneticPr fontId="44"/>
  </si>
  <si>
    <t>所有権</t>
    <rPh sb="0" eb="3">
      <t>ショユウケン</t>
    </rPh>
    <phoneticPr fontId="44"/>
  </si>
  <si>
    <t>９８０－８５７０</t>
  </si>
  <si>
    <t>本町三丁目８－１</t>
    <rPh sb="0" eb="2">
      <t>ホンマチ</t>
    </rPh>
    <rPh sb="2" eb="5">
      <t>サンチョウメ</t>
    </rPh>
    <phoneticPr fontId="8"/>
  </si>
  <si>
    <t>123456789123</t>
    <phoneticPr fontId="8"/>
  </si>
  <si>
    <t>宮城株式会社</t>
    <rPh sb="0" eb="2">
      <t>ミヤギ</t>
    </rPh>
    <rPh sb="2" eb="6">
      <t>カブシキカイシャ</t>
    </rPh>
    <phoneticPr fontId="44"/>
  </si>
  <si>
    <t>代表取締役　宮城　太郎</t>
    <rPh sb="0" eb="5">
      <t>ダイヒョウトリシマリヤク</t>
    </rPh>
    <rPh sb="6" eb="8">
      <t>ミヤギ</t>
    </rPh>
    <rPh sb="9" eb="11">
      <t>タロウ</t>
    </rPh>
    <phoneticPr fontId="44"/>
  </si>
  <si>
    <t>０２２－２１１－２４４１</t>
  </si>
  <si>
    <t>９８７－００００</t>
    <phoneticPr fontId="44"/>
  </si>
  <si>
    <t>宮城県</t>
    <rPh sb="0" eb="3">
      <t>ミヤギケン</t>
    </rPh>
    <phoneticPr fontId="44"/>
  </si>
  <si>
    <t>仙台市太白区</t>
    <rPh sb="0" eb="2">
      <t>センダイ</t>
    </rPh>
    <rPh sb="2" eb="3">
      <t>シ</t>
    </rPh>
    <rPh sb="3" eb="6">
      <t>タイハクク</t>
    </rPh>
    <phoneticPr fontId="44"/>
  </si>
  <si>
    <t>八木山南一丁目９９９－９９</t>
    <rPh sb="0" eb="3">
      <t>ヤギヤマ</t>
    </rPh>
    <rPh sb="3" eb="4">
      <t>ミナミ</t>
    </rPh>
    <rPh sb="4" eb="7">
      <t>イッチョウメ</t>
    </rPh>
    <phoneticPr fontId="44"/>
  </si>
  <si>
    <t>○○株式会社</t>
    <rPh sb="2" eb="6">
      <t>カブシキカイシャ</t>
    </rPh>
    <phoneticPr fontId="8"/>
  </si>
  <si>
    <t>代表取締役　仙台　一郎</t>
    <rPh sb="0" eb="5">
      <t>ダイヒョウトリシマリヤク</t>
    </rPh>
    <rPh sb="6" eb="8">
      <t>センダイ</t>
    </rPh>
    <rPh sb="9" eb="11">
      <t>イチロウ</t>
    </rPh>
    <phoneticPr fontId="8"/>
  </si>
  <si>
    <t>単独の届出</t>
    <rPh sb="0" eb="2">
      <t>タンドク</t>
    </rPh>
    <rPh sb="3" eb="5">
      <t>トドケデ</t>
    </rPh>
    <phoneticPr fontId="44"/>
  </si>
  <si>
    <t>一筆ごとに届出</t>
  </si>
  <si>
    <t>仙台市</t>
    <rPh sb="0" eb="3">
      <t>センダイシ</t>
    </rPh>
    <phoneticPr fontId="44"/>
  </si>
  <si>
    <t>宮城野区榴岡</t>
    <rPh sb="0" eb="4">
      <t>ミヤギノク</t>
    </rPh>
    <rPh sb="4" eb="6">
      <t>ツツジガオカ</t>
    </rPh>
    <phoneticPr fontId="44"/>
  </si>
  <si>
    <t>９９９</t>
    <phoneticPr fontId="44"/>
  </si>
  <si>
    <t>宅地</t>
    <rPh sb="0" eb="2">
      <t>タクチ</t>
    </rPh>
    <phoneticPr fontId="44"/>
  </si>
  <si>
    <t>所有権売買</t>
    <rPh sb="0" eb="5">
      <t>ショユウケンバイバイ</t>
    </rPh>
    <phoneticPr fontId="44"/>
  </si>
  <si>
    <t>第１種低層住居専用地域</t>
  </si>
  <si>
    <t>住宅分譲</t>
    <rPh sb="0" eb="2">
      <t>ジュウタク</t>
    </rPh>
    <rPh sb="2" eb="4">
      <t>ブンジョウ</t>
    </rPh>
    <phoneticPr fontId="8"/>
  </si>
  <si>
    <t>完了</t>
    <rPh sb="0" eb="2">
      <t>カンリョウ</t>
    </rPh>
    <phoneticPr fontId="8"/>
  </si>
  <si>
    <t>柵、土地周りに配置</t>
    <rPh sb="0" eb="1">
      <t>サク</t>
    </rPh>
    <rPh sb="2" eb="4">
      <t>トチ</t>
    </rPh>
    <rPh sb="4" eb="5">
      <t>マワ</t>
    </rPh>
    <rPh sb="7" eb="9">
      <t>ハイチ</t>
    </rPh>
    <phoneticPr fontId="8"/>
  </si>
  <si>
    <t>譲受人</t>
    <rPh sb="0" eb="3">
      <t>ユズリウケニン</t>
    </rPh>
    <phoneticPr fontId="8"/>
  </si>
  <si>
    <t>○○不動産株式会社</t>
    <rPh sb="2" eb="5">
      <t>フドウサン</t>
    </rPh>
    <rPh sb="5" eb="9">
      <t>カブシキカイシャ</t>
    </rPh>
    <phoneticPr fontId="8"/>
  </si>
  <si>
    <t>０２２－２００－２２２２</t>
    <phoneticPr fontId="8"/>
  </si>
  <si>
    <t>xxxxxxxx@miyagi.jp</t>
    <phoneticPr fontId="8"/>
  </si>
  <si>
    <t>仙台市宮城野区榴岡</t>
    <rPh sb="0" eb="3">
      <t>センダイシ</t>
    </rPh>
    <rPh sb="3" eb="7">
      <t>ミヤギノク</t>
    </rPh>
    <rPh sb="7" eb="9">
      <t>ツツジガオカ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</si>
</sst>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77" activePane="bottomLeft" state="frozen"/>
      <selection pane="bottomLeft" activeCell="H83" sqref="H8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入力済</v>
      </c>
      <c r="H6" s="87">
        <v>46117</v>
      </c>
      <c r="I6" s="326" t="s">
        <v>8904</v>
      </c>
      <c r="J6" s="242" t="s">
        <v>8989</v>
      </c>
    </row>
    <row r="7" spans="1:10" ht="33" customHeight="1" thickBot="1">
      <c r="C7" s="327" t="s">
        <v>8036</v>
      </c>
      <c r="D7" s="524" t="s">
        <v>183</v>
      </c>
      <c r="E7" s="525"/>
      <c r="F7" s="526"/>
      <c r="G7" s="197" t="str">
        <f>IF(ISBLANK(H7),"必須","入力済")</f>
        <v>入力済</v>
      </c>
      <c r="H7" s="88">
        <v>46113</v>
      </c>
      <c r="I7" s="328" t="s">
        <v>8904</v>
      </c>
      <c r="J7" s="243" t="s">
        <v>8990</v>
      </c>
    </row>
    <row r="8" spans="1:10" ht="33" customHeight="1">
      <c r="C8" s="329" t="s">
        <v>8037</v>
      </c>
      <c r="D8" s="511" t="s">
        <v>8543</v>
      </c>
      <c r="E8" s="514" t="s">
        <v>8575</v>
      </c>
      <c r="F8" s="515"/>
      <c r="G8" s="197" t="str">
        <f>IF(ISBLANK(H8),"必須","入力済")</f>
        <v>入力済</v>
      </c>
      <c r="H8" s="63" t="s">
        <v>11189</v>
      </c>
      <c r="I8" s="330" t="s">
        <v>8600</v>
      </c>
      <c r="J8" s="244" t="s">
        <v>8599</v>
      </c>
    </row>
    <row r="9" spans="1:10" ht="33">
      <c r="C9" s="194" t="s">
        <v>8038</v>
      </c>
      <c r="D9" s="513"/>
      <c r="E9" s="527" t="s">
        <v>8724</v>
      </c>
      <c r="F9" s="528"/>
      <c r="G9" s="198" t="str">
        <f>IF(ISBLANK(H9),"必須","入力済")</f>
        <v>必須</v>
      </c>
      <c r="H9" s="59"/>
      <c r="I9" s="331" t="s">
        <v>8759</v>
      </c>
      <c r="J9" s="245" t="s">
        <v>8601</v>
      </c>
    </row>
    <row r="10" spans="1:10" ht="33" customHeight="1" thickBot="1">
      <c r="C10" s="332" t="s">
        <v>8039</v>
      </c>
      <c r="D10" s="512"/>
      <c r="E10" s="487" t="s">
        <v>8086</v>
      </c>
      <c r="F10" s="489"/>
      <c r="G10" s="199" t="str">
        <f>IF(ISBLANK(H10),"必須","入力済")</f>
        <v>入力済</v>
      </c>
      <c r="H10" s="62" t="s">
        <v>8055</v>
      </c>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入力済</v>
      </c>
      <c r="H14" s="121" t="s">
        <v>11190</v>
      </c>
      <c r="I14" s="334" t="s">
        <v>8758</v>
      </c>
      <c r="J14" s="247" t="s">
        <v>8991</v>
      </c>
    </row>
    <row r="15" spans="1:10" ht="33" customHeight="1">
      <c r="C15" s="335" t="s">
        <v>8036</v>
      </c>
      <c r="D15" s="513"/>
      <c r="E15" s="493" t="s">
        <v>187</v>
      </c>
      <c r="F15" s="494"/>
      <c r="G15" s="200" t="str">
        <f>IF(ISBLANK(H15),"必須","入力済")</f>
        <v>入力済</v>
      </c>
      <c r="H15" s="56" t="s">
        <v>243</v>
      </c>
      <c r="I15" s="336" t="s">
        <v>8600</v>
      </c>
      <c r="J15" s="248" t="s">
        <v>8603</v>
      </c>
    </row>
    <row r="16" spans="1:10" ht="33" customHeight="1">
      <c r="C16" s="194" t="s">
        <v>8037</v>
      </c>
      <c r="D16" s="513"/>
      <c r="E16" s="455" t="s">
        <v>11091</v>
      </c>
      <c r="F16" s="456"/>
      <c r="G16" s="198" t="str">
        <f>IF(ISBLANK(H16),"必須","入力済")</f>
        <v>必須</v>
      </c>
      <c r="H16" s="60"/>
      <c r="I16" s="337"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c r="C18" s="194" t="s">
        <v>8039</v>
      </c>
      <c r="D18" s="513"/>
      <c r="E18" s="517" t="s">
        <v>186</v>
      </c>
      <c r="F18" s="518"/>
      <c r="G18" s="198" t="str">
        <f>IF(ISBLANK(H18),"必須","入力済")</f>
        <v>入力済</v>
      </c>
      <c r="H18" s="60" t="s">
        <v>1028</v>
      </c>
      <c r="I18" s="337" t="s">
        <v>8600</v>
      </c>
      <c r="J18" s="245" t="s">
        <v>8604</v>
      </c>
    </row>
    <row r="19" spans="3:10" ht="33">
      <c r="C19" s="194" t="s">
        <v>8523</v>
      </c>
      <c r="D19" s="513"/>
      <c r="E19" s="529" t="s">
        <v>8727</v>
      </c>
      <c r="F19" s="530"/>
      <c r="G19" s="200" t="str">
        <f>IF(ISBLANK(H19),"必須","入力済")</f>
        <v>入力済</v>
      </c>
      <c r="H19" s="118" t="s">
        <v>11191</v>
      </c>
      <c r="I19" s="338" t="s">
        <v>8759</v>
      </c>
      <c r="J19" s="248" t="s">
        <v>8723</v>
      </c>
    </row>
    <row r="20" spans="3:10" ht="33.75" thickBot="1">
      <c r="C20" s="332" t="s">
        <v>8524</v>
      </c>
      <c r="D20" s="512"/>
      <c r="E20" s="546" t="s">
        <v>8728</v>
      </c>
      <c r="F20" s="547"/>
      <c r="G20" s="200" t="str">
        <f>IF(ISBLANK(H20),"該当の場合は必須","入力済")</f>
        <v>該当の場合は必須</v>
      </c>
      <c r="H20" s="122"/>
      <c r="I20" s="339" t="s">
        <v>8760</v>
      </c>
      <c r="J20" s="249" t="s">
        <v>8992</v>
      </c>
    </row>
    <row r="21" spans="3:10" ht="33" customHeight="1">
      <c r="C21" s="329" t="s">
        <v>8525</v>
      </c>
      <c r="D21" s="538" t="s">
        <v>8578</v>
      </c>
      <c r="E21" s="514" t="s">
        <v>8544</v>
      </c>
      <c r="F21" s="515"/>
      <c r="G21" s="197" t="str">
        <f t="shared" ref="G21:G26" si="0">IF(ISBLANK(H21),"必須","入力済")</f>
        <v>入力済</v>
      </c>
      <c r="H21" s="63" t="s">
        <v>7837</v>
      </c>
      <c r="I21" s="340" t="s">
        <v>8600</v>
      </c>
      <c r="J21" s="250" t="s">
        <v>9054</v>
      </c>
    </row>
    <row r="22" spans="3:10" ht="49.5">
      <c r="C22" s="194" t="s">
        <v>11118</v>
      </c>
      <c r="D22" s="539"/>
      <c r="E22" s="455" t="s">
        <v>11117</v>
      </c>
      <c r="F22" s="456"/>
      <c r="G22" s="216" t="str">
        <f>IF(ISBLANK(H22),"該当の場合は必須","入力済")</f>
        <v>入力済</v>
      </c>
      <c r="H22" s="311" t="s">
        <v>11192</v>
      </c>
      <c r="I22" s="341" t="s">
        <v>8758</v>
      </c>
      <c r="J22" s="245" t="s">
        <v>11182</v>
      </c>
    </row>
    <row r="23" spans="3:10" ht="49.5">
      <c r="C23" s="194" t="s">
        <v>11119</v>
      </c>
      <c r="D23" s="513"/>
      <c r="E23" s="493" t="str">
        <f>IF(H21="", "氏名（法人の場合は法人名）", IF(H21="個人", "氏名", "法人名"))</f>
        <v>法人名</v>
      </c>
      <c r="F23" s="494"/>
      <c r="G23" s="201" t="str">
        <f t="shared" si="0"/>
        <v>入力済</v>
      </c>
      <c r="H23" s="118" t="s">
        <v>11193</v>
      </c>
      <c r="I23" s="342" t="s">
        <v>8760</v>
      </c>
      <c r="J23" s="248" t="s">
        <v>8739</v>
      </c>
    </row>
    <row r="24" spans="3:10" ht="49.5">
      <c r="C24" s="194" t="s">
        <v>11120</v>
      </c>
      <c r="D24" s="513"/>
      <c r="E24" s="517" t="s">
        <v>9037</v>
      </c>
      <c r="F24" s="518"/>
      <c r="G24" s="198" t="str">
        <f t="shared" si="0"/>
        <v>入力済</v>
      </c>
      <c r="H24" s="119" t="s">
        <v>11194</v>
      </c>
      <c r="I24" s="341" t="s">
        <v>8760</v>
      </c>
      <c r="J24" s="245" t="s">
        <v>11093</v>
      </c>
    </row>
    <row r="25" spans="3:10" ht="33">
      <c r="C25" s="194" t="s">
        <v>11121</v>
      </c>
      <c r="D25" s="513"/>
      <c r="E25" s="493" t="s">
        <v>8460</v>
      </c>
      <c r="F25" s="494"/>
      <c r="G25" s="202" t="str">
        <f t="shared" si="0"/>
        <v>入力済</v>
      </c>
      <c r="H25" s="118" t="s">
        <v>11195</v>
      </c>
      <c r="I25" s="342" t="s">
        <v>8758</v>
      </c>
      <c r="J25" s="248" t="s">
        <v>8606</v>
      </c>
    </row>
    <row r="26" spans="3:10" ht="49.5" customHeight="1">
      <c r="C26" s="194" t="s">
        <v>11122</v>
      </c>
      <c r="D26" s="513"/>
      <c r="E26" s="517" t="s">
        <v>8455</v>
      </c>
      <c r="F26" s="518"/>
      <c r="G26" s="216" t="str">
        <f t="shared" si="0"/>
        <v>必須</v>
      </c>
      <c r="H26" s="60"/>
      <c r="I26" s="337" t="s">
        <v>8607</v>
      </c>
      <c r="J26" s="245" t="s">
        <v>11173</v>
      </c>
    </row>
    <row r="27" spans="3:10" ht="33">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c r="C28" s="332" t="s">
        <v>11124</v>
      </c>
      <c r="D28" s="512"/>
      <c r="E28" s="536" t="s">
        <v>11094</v>
      </c>
      <c r="F28" s="537"/>
      <c r="G28" s="203" t="str">
        <f t="shared" ref="G28:G45" si="1">IF(ISBLANK(H28),"必須","入力済")</f>
        <v>必須</v>
      </c>
      <c r="H28" s="64"/>
      <c r="I28" s="343" t="s">
        <v>8600</v>
      </c>
      <c r="J28" s="251" t="s">
        <v>11139</v>
      </c>
    </row>
    <row r="29" spans="3:10" ht="49.5" customHeight="1">
      <c r="C29" s="194" t="s">
        <v>11125</v>
      </c>
      <c r="D29" s="459" t="s">
        <v>11095</v>
      </c>
      <c r="E29" s="455" t="s">
        <v>11116</v>
      </c>
      <c r="F29" s="456"/>
      <c r="G29" s="216" t="str">
        <f>IF(ISBLANK(H29),"必須","入力済")</f>
        <v>入力済</v>
      </c>
      <c r="H29" s="60" t="s">
        <v>8111</v>
      </c>
      <c r="I29" s="337"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c r="C31" s="194" t="s">
        <v>11146</v>
      </c>
      <c r="D31" s="460"/>
      <c r="E31" s="455" t="s">
        <v>11083</v>
      </c>
      <c r="F31" s="456"/>
      <c r="G31" s="216" t="str">
        <f>IF(ISBLANK(H31),"必須","入力済")</f>
        <v>入力済</v>
      </c>
      <c r="H31" s="60" t="s">
        <v>8111</v>
      </c>
      <c r="I31" s="337"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c r="C33" s="344" t="s">
        <v>11148</v>
      </c>
      <c r="D33" s="460"/>
      <c r="E33" s="466" t="s">
        <v>11145</v>
      </c>
      <c r="F33" s="467"/>
      <c r="G33" s="314" t="str">
        <f t="shared" ref="G33" si="2">IF(ISBLANK(H33),"必須","入力済")</f>
        <v>必須</v>
      </c>
      <c r="H33" s="308"/>
      <c r="I33" s="345" t="s">
        <v>8600</v>
      </c>
      <c r="J33" s="309" t="s">
        <v>11175</v>
      </c>
    </row>
    <row r="34" spans="2:10" ht="66" customHeight="1">
      <c r="C34" s="194" t="s">
        <v>11127</v>
      </c>
      <c r="D34" s="460"/>
      <c r="E34" s="462" t="s">
        <v>11085</v>
      </c>
      <c r="F34" s="463"/>
      <c r="G34" s="306" t="str">
        <f>IF(ISBLANK(H34),"必須","入力済")</f>
        <v>入力済</v>
      </c>
      <c r="H34" s="60" t="s">
        <v>8111</v>
      </c>
      <c r="I34" s="337"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c r="C36" s="194" t="s">
        <v>11129</v>
      </c>
      <c r="D36" s="460"/>
      <c r="E36" s="462" t="s">
        <v>11089</v>
      </c>
      <c r="F36" s="463"/>
      <c r="G36" s="306" t="str">
        <f>IF(ISBLANK(H36),"必須","入力済")</f>
        <v>入力済</v>
      </c>
      <c r="H36" s="60" t="s">
        <v>8111</v>
      </c>
      <c r="I36" s="337" t="s">
        <v>8607</v>
      </c>
      <c r="J36" s="245" t="s">
        <v>11186</v>
      </c>
    </row>
    <row r="37" spans="2:10" ht="33.75" customHeight="1" thickBot="1">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c r="C38" s="329" t="s">
        <v>11131</v>
      </c>
      <c r="D38" s="538" t="s">
        <v>8545</v>
      </c>
      <c r="E38" s="514" t="s">
        <v>8668</v>
      </c>
      <c r="F38" s="515"/>
      <c r="G38" s="305" t="str">
        <f t="shared" si="1"/>
        <v>入力済</v>
      </c>
      <c r="H38" s="63" t="s">
        <v>8087</v>
      </c>
      <c r="I38" s="347" t="s">
        <v>8600</v>
      </c>
      <c r="J38" s="244" t="s">
        <v>9038</v>
      </c>
    </row>
    <row r="39" spans="2:10" ht="49.5">
      <c r="C39" s="194" t="s">
        <v>11132</v>
      </c>
      <c r="D39" s="539"/>
      <c r="E39" s="527" t="s">
        <v>11187</v>
      </c>
      <c r="F39" s="528"/>
      <c r="G39" s="198" t="str">
        <f t="shared" si="1"/>
        <v>入力済</v>
      </c>
      <c r="H39" s="119" t="s">
        <v>11214</v>
      </c>
      <c r="I39" s="348" t="s">
        <v>8760</v>
      </c>
      <c r="J39" s="252" t="s">
        <v>8741</v>
      </c>
    </row>
    <row r="40" spans="2:10" ht="33">
      <c r="C40" s="194" t="s">
        <v>11133</v>
      </c>
      <c r="D40" s="539"/>
      <c r="E40" s="517" t="s">
        <v>8546</v>
      </c>
      <c r="F40" s="518"/>
      <c r="G40" s="198" t="str">
        <f t="shared" si="1"/>
        <v>入力済</v>
      </c>
      <c r="H40" s="119" t="s">
        <v>11215</v>
      </c>
      <c r="I40" s="348" t="s">
        <v>8758</v>
      </c>
      <c r="J40" s="252" t="s">
        <v>8532</v>
      </c>
    </row>
    <row r="41" spans="2:10" ht="33.75" thickBot="1">
      <c r="C41" s="332" t="s">
        <v>11134</v>
      </c>
      <c r="D41" s="548"/>
      <c r="E41" s="487" t="s">
        <v>8508</v>
      </c>
      <c r="F41" s="489"/>
      <c r="G41" s="204" t="str">
        <f t="shared" si="1"/>
        <v>入力済</v>
      </c>
      <c r="H41" s="97" t="s">
        <v>11216</v>
      </c>
      <c r="I41" s="349" t="s">
        <v>8758</v>
      </c>
      <c r="J41" s="253" t="s">
        <v>8742</v>
      </c>
    </row>
    <row r="42" spans="2:10" ht="49.5" customHeight="1">
      <c r="C42" s="329" t="s">
        <v>11135</v>
      </c>
      <c r="D42" s="511" t="s">
        <v>8547</v>
      </c>
      <c r="E42" s="514" t="s">
        <v>184</v>
      </c>
      <c r="F42" s="515"/>
      <c r="G42" s="205" t="str">
        <f t="shared" si="1"/>
        <v>入力済</v>
      </c>
      <c r="H42" s="63" t="s">
        <v>7840</v>
      </c>
      <c r="I42" s="340" t="s">
        <v>8600</v>
      </c>
      <c r="J42" s="244" t="s">
        <v>11074</v>
      </c>
    </row>
    <row r="43" spans="2:10" ht="50.25" thickBot="1">
      <c r="C43" s="332" t="s">
        <v>11136</v>
      </c>
      <c r="D43" s="512"/>
      <c r="E43" s="531" t="s">
        <v>8726</v>
      </c>
      <c r="F43" s="532"/>
      <c r="G43" s="204" t="str">
        <f t="shared" si="1"/>
        <v>必須</v>
      </c>
      <c r="H43" s="120"/>
      <c r="I43" s="346" t="s">
        <v>8760</v>
      </c>
      <c r="J43" s="254" t="s">
        <v>11140</v>
      </c>
    </row>
    <row r="44" spans="2:10" ht="49.5" customHeight="1" thickBot="1">
      <c r="C44" s="327" t="s">
        <v>11137</v>
      </c>
      <c r="D44" s="490" t="s">
        <v>8548</v>
      </c>
      <c r="E44" s="491"/>
      <c r="F44" s="492"/>
      <c r="G44" s="206" t="str">
        <f t="shared" si="1"/>
        <v>入力済</v>
      </c>
      <c r="H44" s="70" t="s">
        <v>8577</v>
      </c>
      <c r="I44" s="351" t="s">
        <v>8600</v>
      </c>
      <c r="J44" s="255" t="s">
        <v>8608</v>
      </c>
    </row>
    <row r="45" spans="2:10" ht="33" customHeight="1">
      <c r="C45" s="335" t="s">
        <v>11138</v>
      </c>
      <c r="D45" s="543" t="s">
        <v>11141</v>
      </c>
      <c r="E45" s="544"/>
      <c r="F45" s="545"/>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入力済</v>
      </c>
      <c r="H49" s="121" t="s">
        <v>11196</v>
      </c>
      <c r="I49" s="334" t="s">
        <v>8758</v>
      </c>
      <c r="J49" s="247" t="s">
        <v>8991</v>
      </c>
    </row>
    <row r="50" spans="2:10" ht="33" customHeight="1">
      <c r="C50" s="194" t="s">
        <v>8036</v>
      </c>
      <c r="D50" s="534"/>
      <c r="E50" s="493" t="s">
        <v>187</v>
      </c>
      <c r="F50" s="494"/>
      <c r="G50" s="201" t="str">
        <f>IF(ISBLANK(H50),"必須","入力済")</f>
        <v>入力済</v>
      </c>
      <c r="H50" s="56" t="s">
        <v>11197</v>
      </c>
      <c r="I50" s="336" t="s">
        <v>8600</v>
      </c>
      <c r="J50" s="248" t="s">
        <v>8603</v>
      </c>
    </row>
    <row r="51" spans="2:10" ht="33" customHeight="1">
      <c r="C51" s="194" t="s">
        <v>8037</v>
      </c>
      <c r="D51" s="534"/>
      <c r="E51" s="493" t="s">
        <v>186</v>
      </c>
      <c r="F51" s="494"/>
      <c r="G51" s="200" t="str">
        <f>IF(ISBLANK(H51),"必須","入力済")</f>
        <v>入力済</v>
      </c>
      <c r="H51" s="56" t="s">
        <v>11198</v>
      </c>
      <c r="I51" s="336" t="s">
        <v>8600</v>
      </c>
      <c r="J51" s="248" t="s">
        <v>8604</v>
      </c>
    </row>
    <row r="52" spans="2:10" ht="33">
      <c r="C52" s="194" t="s">
        <v>8038</v>
      </c>
      <c r="D52" s="534"/>
      <c r="E52" s="493" t="s">
        <v>8727</v>
      </c>
      <c r="F52" s="494"/>
      <c r="G52" s="201" t="str">
        <f>IF(ISBLANK(H52),"必須","入力済")</f>
        <v>入力済</v>
      </c>
      <c r="H52" s="118" t="s">
        <v>11199</v>
      </c>
      <c r="I52" s="338" t="s">
        <v>8760</v>
      </c>
      <c r="J52" s="257" t="s">
        <v>8729</v>
      </c>
    </row>
    <row r="53" spans="2:10" ht="33.75" thickBot="1">
      <c r="C53" s="332" t="s">
        <v>8039</v>
      </c>
      <c r="D53" s="535"/>
      <c r="E53" s="487" t="s">
        <v>8728</v>
      </c>
      <c r="F53" s="489"/>
      <c r="G53" s="208" t="str">
        <f>IF(ISBLANK(H53),"該当の場合は必須","入力済")</f>
        <v>該当の場合は必須</v>
      </c>
      <c r="H53" s="122"/>
      <c r="I53" s="339" t="s">
        <v>8760</v>
      </c>
      <c r="J53" s="249" t="s">
        <v>8993</v>
      </c>
    </row>
    <row r="54" spans="2:10" ht="33" customHeight="1">
      <c r="C54" s="329" t="s">
        <v>8523</v>
      </c>
      <c r="D54" s="540" t="s">
        <v>8550</v>
      </c>
      <c r="E54" s="514" t="s">
        <v>8544</v>
      </c>
      <c r="F54" s="515"/>
      <c r="G54" s="197" t="str">
        <f>IF(ISBLANK(H54),"必須","入力済")</f>
        <v>入力済</v>
      </c>
      <c r="H54" s="63" t="s">
        <v>7837</v>
      </c>
      <c r="I54" s="340" t="s">
        <v>8600</v>
      </c>
      <c r="J54" s="250" t="s">
        <v>9055</v>
      </c>
    </row>
    <row r="55" spans="2:10" ht="49.5">
      <c r="C55" s="194" t="s">
        <v>8524</v>
      </c>
      <c r="D55" s="541"/>
      <c r="E55" s="493" t="str">
        <f>IF(H54="", "氏名（法人の場合は法人名）", IF(H54="個人", "氏名", "法人名"))</f>
        <v>法人名</v>
      </c>
      <c r="F55" s="494"/>
      <c r="G55" s="201" t="str">
        <f>IF(ISBLANK(H55),"必須","入力済")</f>
        <v>入力済</v>
      </c>
      <c r="H55" s="118" t="s">
        <v>11200</v>
      </c>
      <c r="I55" s="342" t="s">
        <v>8760</v>
      </c>
      <c r="J55" s="248" t="s">
        <v>9036</v>
      </c>
    </row>
    <row r="56" spans="2:10" ht="50.25" thickBot="1">
      <c r="C56" s="332" t="s">
        <v>8525</v>
      </c>
      <c r="D56" s="542"/>
      <c r="E56" s="485" t="s">
        <v>9037</v>
      </c>
      <c r="F56" s="486"/>
      <c r="G56" s="204" t="str">
        <f>IF(ISBLANK(H56),"必須","入力済")</f>
        <v>入力済</v>
      </c>
      <c r="H56" s="120" t="s">
        <v>11201</v>
      </c>
      <c r="I56" s="346" t="s">
        <v>8760</v>
      </c>
      <c r="J56" s="254" t="s">
        <v>8740</v>
      </c>
    </row>
    <row r="57" spans="2:10" ht="49.5" customHeight="1" thickBot="1">
      <c r="C57" s="327" t="s">
        <v>8526</v>
      </c>
      <c r="D57" s="490" t="s">
        <v>8551</v>
      </c>
      <c r="E57" s="491"/>
      <c r="F57" s="492"/>
      <c r="G57" s="206" t="str">
        <f>IF(ISBLANK(H57),"必須","入力済")</f>
        <v>入力済</v>
      </c>
      <c r="H57" s="70" t="s">
        <v>8577</v>
      </c>
      <c r="I57" s="351" t="s">
        <v>8600</v>
      </c>
      <c r="J57" s="255" t="s">
        <v>8609</v>
      </c>
    </row>
    <row r="58" spans="2:10" ht="33" customHeight="1" thickBot="1">
      <c r="C58" s="327" t="s">
        <v>8527</v>
      </c>
      <c r="D58" s="474" t="s">
        <v>9042</v>
      </c>
      <c r="E58" s="475"/>
      <c r="F58" s="476"/>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入力済</v>
      </c>
      <c r="H63" s="63" t="s">
        <v>11202</v>
      </c>
      <c r="I63" s="330" t="s">
        <v>8600</v>
      </c>
      <c r="J63" s="259" t="s">
        <v>8610</v>
      </c>
    </row>
    <row r="64" spans="2:10" ht="33" customHeight="1" thickBot="1">
      <c r="C64" s="332" t="s">
        <v>8036</v>
      </c>
      <c r="D64" s="325"/>
      <c r="E64" s="507" t="s">
        <v>8520</v>
      </c>
      <c r="F64" s="508"/>
      <c r="G64" s="210" t="str">
        <f>IF(ISBLANK(H64),"必須","入力済")</f>
        <v>必須</v>
      </c>
      <c r="H64" s="89"/>
      <c r="I64" s="355" t="s">
        <v>8904</v>
      </c>
      <c r="J64" s="260" t="s">
        <v>8994</v>
      </c>
    </row>
    <row r="65" spans="1:11" ht="49.5" customHeight="1" thickBot="1">
      <c r="C65" s="327" t="s">
        <v>8037</v>
      </c>
      <c r="D65" s="490" t="s">
        <v>9026</v>
      </c>
      <c r="E65" s="491"/>
      <c r="F65" s="492"/>
      <c r="G65" s="211" t="str">
        <f>IF(ISBLANK(H65),"必須","入力済")</f>
        <v>入力済</v>
      </c>
      <c r="H65" s="68">
        <v>1</v>
      </c>
      <c r="I65" s="356" t="s">
        <v>8758</v>
      </c>
      <c r="J65" s="261" t="s">
        <v>9053</v>
      </c>
    </row>
    <row r="66" spans="1:11" ht="18">
      <c r="F66" s="357"/>
      <c r="G66" s="357"/>
      <c r="H66" s="358"/>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8892</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8731</v>
      </c>
      <c r="D74" s="491" t="s">
        <v>8730</v>
      </c>
      <c r="E74" s="491"/>
      <c r="F74" s="492"/>
      <c r="G74" s="212" t="str">
        <f>IF(ISBLANK(H74),"必須","入力済")</f>
        <v>入力済</v>
      </c>
      <c r="H74" s="95" t="s">
        <v>11203</v>
      </c>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面積割合の大きい筆情報から順に入力（一筆目）</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11078</v>
      </c>
      <c r="H78" s="366" t="str">
        <f>IFERROR(VLOOKUP(A79,参照A!ET5:EU71,2,FALSE), "")</f>
        <v>宮城県</v>
      </c>
      <c r="I78" s="367" t="s">
        <v>8613</v>
      </c>
      <c r="J78" s="244" t="s">
        <v>8611</v>
      </c>
    </row>
    <row r="79" spans="1:11" ht="33" customHeight="1">
      <c r="A79" s="368" t="str">
        <f>行政用!H18</f>
        <v>宮城県_04</v>
      </c>
      <c r="C79" s="194" t="s">
        <v>8036</v>
      </c>
      <c r="D79" s="513"/>
      <c r="E79" s="493" t="s">
        <v>186</v>
      </c>
      <c r="F79" s="494"/>
      <c r="G79" s="201" t="str">
        <f>IF(ISBLANK(H79),"必須","入力済")</f>
        <v>入力済</v>
      </c>
      <c r="H79" s="56" t="s">
        <v>11204</v>
      </c>
      <c r="I79" s="336" t="s">
        <v>8600</v>
      </c>
      <c r="J79" s="248" t="s">
        <v>8612</v>
      </c>
    </row>
    <row r="80" spans="1:11" ht="33">
      <c r="C80" s="194" t="s">
        <v>8037</v>
      </c>
      <c r="D80" s="513"/>
      <c r="E80" s="516" t="s">
        <v>8555</v>
      </c>
      <c r="F80" s="369" t="s">
        <v>8556</v>
      </c>
      <c r="G80" s="201" t="str">
        <f>IF(ISBLANK(H80),"必須","入力済")</f>
        <v>入力済</v>
      </c>
      <c r="H80" s="118" t="s">
        <v>11205</v>
      </c>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入力済</v>
      </c>
      <c r="H81" s="118" t="s">
        <v>11206</v>
      </c>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入力済</v>
      </c>
      <c r="H82" s="118" t="s">
        <v>11217</v>
      </c>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入力済</v>
      </c>
      <c r="H84" s="63" t="s">
        <v>11207</v>
      </c>
      <c r="I84" s="340" t="s">
        <v>8600</v>
      </c>
      <c r="J84" s="264" t="s">
        <v>9048</v>
      </c>
    </row>
    <row r="85" spans="2:10" ht="33" customHeight="1" thickBot="1">
      <c r="C85" s="332" t="s">
        <v>8525</v>
      </c>
      <c r="D85" s="512"/>
      <c r="E85" s="487" t="s">
        <v>8561</v>
      </c>
      <c r="F85" s="489"/>
      <c r="G85" s="199" t="str">
        <f>IF(ISBLANK(H85),"必須","入力済")</f>
        <v>入力済</v>
      </c>
      <c r="H85" s="62" t="s">
        <v>11207</v>
      </c>
      <c r="I85" s="374" t="s">
        <v>8600</v>
      </c>
      <c r="J85" s="246" t="s">
        <v>9049</v>
      </c>
    </row>
    <row r="86" spans="2:10" ht="33" customHeight="1" thickBot="1">
      <c r="C86" s="327" t="s">
        <v>8526</v>
      </c>
      <c r="D86" s="474" t="s">
        <v>8732</v>
      </c>
      <c r="E86" s="475"/>
      <c r="F86" s="476"/>
      <c r="G86" s="209" t="str">
        <f>IF(ISBLANK(H86), "必須",  "入力済")</f>
        <v>必須</v>
      </c>
      <c r="H86" s="67"/>
      <c r="I86" s="375" t="s">
        <v>8758</v>
      </c>
      <c r="J86" s="258" t="s">
        <v>8743</v>
      </c>
    </row>
    <row r="87" spans="2:10" ht="33" customHeight="1" thickBot="1">
      <c r="C87" s="327" t="s">
        <v>8527</v>
      </c>
      <c r="D87" s="490" t="s">
        <v>8462</v>
      </c>
      <c r="E87" s="491"/>
      <c r="F87" s="492"/>
      <c r="G87" s="214" t="str">
        <f>IF(ISBLANK(H87),"可能な限り","入力済")</f>
        <v>入力済</v>
      </c>
      <c r="H87" s="69">
        <v>2000</v>
      </c>
      <c r="I87" s="377" t="s">
        <v>8758</v>
      </c>
      <c r="J87" s="255" t="s">
        <v>8744</v>
      </c>
    </row>
    <row r="88" spans="2:10" ht="66" customHeight="1" thickBot="1">
      <c r="C88" s="327" t="s">
        <v>8528</v>
      </c>
      <c r="D88" s="490" t="s">
        <v>8589</v>
      </c>
      <c r="E88" s="491"/>
      <c r="F88" s="492"/>
      <c r="G88" s="206" t="str">
        <f>IF(ISBLANK(H88),"必須","入力済")</f>
        <v>入力済</v>
      </c>
      <c r="H88" s="70" t="s">
        <v>11208</v>
      </c>
      <c r="I88" s="378" t="s">
        <v>8600</v>
      </c>
      <c r="J88" s="255" t="s">
        <v>9066</v>
      </c>
    </row>
    <row r="89" spans="2:10" ht="33.75" thickBot="1">
      <c r="C89" s="327" t="s">
        <v>8529</v>
      </c>
      <c r="D89" s="490" t="s">
        <v>8463</v>
      </c>
      <c r="E89" s="491"/>
      <c r="F89" s="492"/>
      <c r="G89" s="200" t="str">
        <f>IF(ISBLANK(H89),"該当の場合は必須","入力済")</f>
        <v>該当の場合は必須</v>
      </c>
      <c r="H89" s="99"/>
      <c r="I89" s="379" t="s">
        <v>8760</v>
      </c>
      <c r="J89" s="255" t="s">
        <v>8745</v>
      </c>
    </row>
    <row r="90" spans="2:10" ht="33" customHeight="1" thickBot="1">
      <c r="C90" s="327" t="s">
        <v>8530</v>
      </c>
      <c r="D90" s="490" t="s">
        <v>8060</v>
      </c>
      <c r="E90" s="491"/>
      <c r="F90" s="492"/>
      <c r="G90" s="214" t="str">
        <f>IF(ISBLANK(H90),"可能な限り","入力済")</f>
        <v>入力済</v>
      </c>
      <c r="H90" s="72">
        <v>1200000</v>
      </c>
      <c r="I90" s="380" t="s">
        <v>8758</v>
      </c>
      <c r="J90" s="255" t="s">
        <v>9050</v>
      </c>
    </row>
    <row r="91" spans="2:10" ht="33" customHeight="1" thickBot="1">
      <c r="C91" s="327" t="s">
        <v>8531</v>
      </c>
      <c r="D91" s="474" t="s">
        <v>8464</v>
      </c>
      <c r="E91" s="475"/>
      <c r="F91" s="476"/>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面積割合の大きい筆情報から順に入力（二筆目）</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8717</v>
      </c>
      <c r="E95" s="488"/>
      <c r="F95" s="489"/>
      <c r="G95" s="199" t="str">
        <f>IF(ISBLANK(H95),"必須","入力済")</f>
        <v>入力済</v>
      </c>
      <c r="H95" s="62" t="s">
        <v>8577</v>
      </c>
      <c r="I95" s="353" t="s">
        <v>8600</v>
      </c>
      <c r="J95" s="246" t="s">
        <v>9000</v>
      </c>
    </row>
    <row r="96" spans="2:10" ht="33">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9048</v>
      </c>
    </row>
    <row r="101" spans="2:10" ht="33" customHeight="1" thickBot="1">
      <c r="C101" s="332" t="s">
        <v>8524</v>
      </c>
      <c r="D101" s="502"/>
      <c r="E101" s="485" t="s">
        <v>8561</v>
      </c>
      <c r="F101" s="486"/>
      <c r="G101" s="219" t="str">
        <f>IF(ISBLANK(H101),"必須","入力済")</f>
        <v>必須</v>
      </c>
      <c r="H101" s="65"/>
      <c r="I101" s="389" t="s">
        <v>8600</v>
      </c>
      <c r="J101" s="254" t="s">
        <v>9049</v>
      </c>
    </row>
    <row r="102" spans="2:10" ht="33" customHeight="1" thickBot="1">
      <c r="C102" s="327" t="s">
        <v>8525</v>
      </c>
      <c r="D102" s="551" t="s">
        <v>8732</v>
      </c>
      <c r="E102" s="552"/>
      <c r="F102" s="553"/>
      <c r="G102" s="220" t="str">
        <f>IF(ISBLANK(H102), "必須",  "入力済")</f>
        <v>必須</v>
      </c>
      <c r="H102" s="67"/>
      <c r="I102" s="390" t="s">
        <v>8758</v>
      </c>
      <c r="J102" s="268" t="s">
        <v>8743</v>
      </c>
    </row>
    <row r="103" spans="2:10" ht="33" customHeight="1" thickBot="1">
      <c r="C103" s="327" t="s">
        <v>8526</v>
      </c>
      <c r="D103" s="474" t="s">
        <v>8462</v>
      </c>
      <c r="E103" s="475"/>
      <c r="F103" s="476"/>
      <c r="G103" s="221" t="str">
        <f>IF(ISBLANK(H103),"可能な限り","入力済")</f>
        <v>可能な限り</v>
      </c>
      <c r="H103" s="79"/>
      <c r="I103" s="392" t="s">
        <v>8758</v>
      </c>
      <c r="J103" s="258" t="s">
        <v>8747</v>
      </c>
    </row>
    <row r="104" spans="2:10" ht="66" customHeight="1" thickBot="1">
      <c r="C104" s="327" t="s">
        <v>8527</v>
      </c>
      <c r="D104" s="474" t="s">
        <v>8589</v>
      </c>
      <c r="E104" s="475"/>
      <c r="F104" s="476"/>
      <c r="G104" s="222" t="str">
        <f>IF(ISBLANK(H104),"必須","入力済")</f>
        <v>必須</v>
      </c>
      <c r="H104" s="71"/>
      <c r="I104" s="393" t="s">
        <v>8600</v>
      </c>
      <c r="J104" s="258" t="s">
        <v>9066</v>
      </c>
    </row>
    <row r="105" spans="2:10" ht="33.75" thickBot="1">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c r="C106" s="327" t="s">
        <v>8529</v>
      </c>
      <c r="D106" s="474" t="s">
        <v>8060</v>
      </c>
      <c r="E106" s="475"/>
      <c r="F106" s="476"/>
      <c r="G106" s="221" t="str">
        <f>IF(ISBLANK(H106),"可能な限り","入力済")</f>
        <v>可能な限り</v>
      </c>
      <c r="H106" s="77"/>
      <c r="I106" s="394" t="s">
        <v>8758</v>
      </c>
      <c r="J106" s="258" t="s">
        <v>9051</v>
      </c>
    </row>
    <row r="107" spans="2:10" ht="33" customHeight="1" thickBot="1">
      <c r="C107" s="327" t="s">
        <v>8530</v>
      </c>
      <c r="D107" s="474" t="s">
        <v>8464</v>
      </c>
      <c r="E107" s="475"/>
      <c r="F107" s="476"/>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面積割合の大きい筆情報から順に入力（三筆目）</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8718</v>
      </c>
      <c r="E111" s="550"/>
      <c r="F111" s="486"/>
      <c r="G111" s="223" t="str">
        <f>IF(ISBLANK(H111),"必須","入力済")</f>
        <v>必須</v>
      </c>
      <c r="H111" s="65"/>
      <c r="I111" s="386" t="s">
        <v>8600</v>
      </c>
      <c r="J111" s="254" t="s">
        <v>9001</v>
      </c>
    </row>
    <row r="112" spans="2:10" ht="33">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9048</v>
      </c>
    </row>
    <row r="117" spans="2:10" ht="33" customHeight="1" thickBot="1">
      <c r="C117" s="332" t="s">
        <v>8524</v>
      </c>
      <c r="D117" s="502"/>
      <c r="E117" s="485" t="s">
        <v>8561</v>
      </c>
      <c r="F117" s="486"/>
      <c r="G117" s="219" t="str">
        <f>IF(ISBLANK(H117),"必須","入力済")</f>
        <v>必須</v>
      </c>
      <c r="H117" s="65"/>
      <c r="I117" s="389" t="s">
        <v>8600</v>
      </c>
      <c r="J117" s="254" t="s">
        <v>9049</v>
      </c>
    </row>
    <row r="118" spans="2:10" ht="33" customHeight="1" thickBot="1">
      <c r="C118" s="327" t="s">
        <v>8525</v>
      </c>
      <c r="D118" s="474" t="s">
        <v>8732</v>
      </c>
      <c r="E118" s="475"/>
      <c r="F118" s="476"/>
      <c r="G118" s="209" t="str">
        <f>IF(ISBLANK(H118), "必須",  "入力済")</f>
        <v>必須</v>
      </c>
      <c r="H118" s="67"/>
      <c r="I118" s="375" t="s">
        <v>8758</v>
      </c>
      <c r="J118" s="258" t="s">
        <v>8743</v>
      </c>
    </row>
    <row r="119" spans="2:10" ht="33" customHeight="1" thickBot="1">
      <c r="C119" s="327" t="s">
        <v>8526</v>
      </c>
      <c r="D119" s="474" t="s">
        <v>8462</v>
      </c>
      <c r="E119" s="475"/>
      <c r="F119" s="476"/>
      <c r="G119" s="221" t="str">
        <f>IF(ISBLANK(H119),"可能な限り","入力済")</f>
        <v>可能な限り</v>
      </c>
      <c r="H119" s="79"/>
      <c r="I119" s="392" t="s">
        <v>8758</v>
      </c>
      <c r="J119" s="258" t="s">
        <v>8747</v>
      </c>
    </row>
    <row r="120" spans="2:10" ht="66" customHeight="1" thickBot="1">
      <c r="C120" s="327" t="s">
        <v>8527</v>
      </c>
      <c r="D120" s="474" t="s">
        <v>8589</v>
      </c>
      <c r="E120" s="475"/>
      <c r="F120" s="476"/>
      <c r="G120" s="222" t="str">
        <f>IF(ISBLANK(H120),"必須","入力済")</f>
        <v>必須</v>
      </c>
      <c r="H120" s="71"/>
      <c r="I120" s="393" t="s">
        <v>8600</v>
      </c>
      <c r="J120" s="258" t="s">
        <v>9066</v>
      </c>
    </row>
    <row r="121" spans="2:10" ht="33.75" thickBot="1">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c r="C122" s="327" t="s">
        <v>8529</v>
      </c>
      <c r="D122" s="474" t="s">
        <v>8060</v>
      </c>
      <c r="E122" s="475"/>
      <c r="F122" s="476"/>
      <c r="G122" s="221" t="str">
        <f>IF(ISBLANK(H122),"可能な限り","入力済")</f>
        <v>可能な限り</v>
      </c>
      <c r="H122" s="77"/>
      <c r="I122" s="394" t="s">
        <v>8758</v>
      </c>
      <c r="J122" s="258" t="s">
        <v>9051</v>
      </c>
    </row>
    <row r="123" spans="2:10" ht="33" customHeight="1" thickBot="1">
      <c r="C123" s="327" t="s">
        <v>8530</v>
      </c>
      <c r="D123" s="474" t="s">
        <v>8464</v>
      </c>
      <c r="E123" s="475"/>
      <c r="F123" s="476"/>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面積割合の大きい筆情報から順に入力（四筆目）</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8719</v>
      </c>
      <c r="E127" s="550"/>
      <c r="F127" s="486"/>
      <c r="G127" s="219" t="str">
        <f>IF(ISBLANK(H127),"必須","入力済")</f>
        <v>必須</v>
      </c>
      <c r="H127" s="65"/>
      <c r="I127" s="386" t="s">
        <v>8600</v>
      </c>
      <c r="J127" s="254" t="s">
        <v>9002</v>
      </c>
    </row>
    <row r="128" spans="2:10" ht="33">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9048</v>
      </c>
    </row>
    <row r="133" spans="2:10" ht="33" customHeight="1" thickBot="1">
      <c r="C133" s="332" t="s">
        <v>8524</v>
      </c>
      <c r="D133" s="502"/>
      <c r="E133" s="485" t="s">
        <v>8561</v>
      </c>
      <c r="F133" s="486"/>
      <c r="G133" s="219" t="str">
        <f>IF(ISBLANK(H133),"必須","入力済")</f>
        <v>必須</v>
      </c>
      <c r="H133" s="64"/>
      <c r="I133" s="389" t="s">
        <v>8600</v>
      </c>
      <c r="J133" s="254" t="s">
        <v>9049</v>
      </c>
    </row>
    <row r="134" spans="2:10" ht="33" customHeight="1" thickBot="1">
      <c r="C134" s="327" t="s">
        <v>8525</v>
      </c>
      <c r="D134" s="474" t="s">
        <v>8732</v>
      </c>
      <c r="E134" s="475"/>
      <c r="F134" s="476"/>
      <c r="G134" s="209" t="str">
        <f>IF(ISBLANK(H134), "必須",  "入力済")</f>
        <v>必須</v>
      </c>
      <c r="H134" s="82"/>
      <c r="I134" s="375" t="s">
        <v>8758</v>
      </c>
      <c r="J134" s="258" t="s">
        <v>8743</v>
      </c>
    </row>
    <row r="135" spans="2:10" ht="33" customHeight="1" thickBot="1">
      <c r="C135" s="327" t="s">
        <v>8526</v>
      </c>
      <c r="D135" s="474" t="s">
        <v>8462</v>
      </c>
      <c r="E135" s="475"/>
      <c r="F135" s="476"/>
      <c r="G135" s="221" t="str">
        <f>IF(ISBLANK(H135),"可能な限り","入力済")</f>
        <v>可能な限り</v>
      </c>
      <c r="H135" s="84"/>
      <c r="I135" s="392" t="s">
        <v>8758</v>
      </c>
      <c r="J135" s="258" t="s">
        <v>8747</v>
      </c>
    </row>
    <row r="136" spans="2:10" ht="66" customHeight="1" thickBot="1">
      <c r="C136" s="327" t="s">
        <v>8527</v>
      </c>
      <c r="D136" s="474" t="s">
        <v>8589</v>
      </c>
      <c r="E136" s="475"/>
      <c r="F136" s="476"/>
      <c r="G136" s="222" t="str">
        <f>IF(ISBLANK(H136),"必須","入力済")</f>
        <v>必須</v>
      </c>
      <c r="H136" s="85"/>
      <c r="I136" s="393" t="s">
        <v>8600</v>
      </c>
      <c r="J136" s="258" t="s">
        <v>9066</v>
      </c>
    </row>
    <row r="137" spans="2:10" ht="33.75" thickBot="1">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c r="C138" s="327" t="s">
        <v>8529</v>
      </c>
      <c r="D138" s="474" t="s">
        <v>8060</v>
      </c>
      <c r="E138" s="475"/>
      <c r="F138" s="476"/>
      <c r="G138" s="221" t="str">
        <f>IF(ISBLANK(H138),"可能な限り","入力済")</f>
        <v>可能な限り</v>
      </c>
      <c r="H138" s="81"/>
      <c r="I138" s="394" t="s">
        <v>8758</v>
      </c>
      <c r="J138" s="258" t="s">
        <v>9051</v>
      </c>
    </row>
    <row r="139" spans="2:10" ht="33" customHeight="1" thickBot="1">
      <c r="C139" s="327" t="s">
        <v>8530</v>
      </c>
      <c r="D139" s="474" t="s">
        <v>8464</v>
      </c>
      <c r="E139" s="475"/>
      <c r="F139" s="476"/>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面積割合の大きい筆情報から順に入力（五筆目）</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8721</v>
      </c>
      <c r="E143" s="550"/>
      <c r="F143" s="486"/>
      <c r="G143" s="219" t="str">
        <f>IF(ISBLANK(H143),"必須","入力済")</f>
        <v>必須</v>
      </c>
      <c r="H143" s="65"/>
      <c r="I143" s="386" t="s">
        <v>8600</v>
      </c>
      <c r="J143" s="254" t="s">
        <v>9003</v>
      </c>
    </row>
    <row r="144" spans="2:10" ht="33">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9048</v>
      </c>
    </row>
    <row r="149" spans="2:10" ht="33" customHeight="1" thickBot="1">
      <c r="C149" s="332" t="s">
        <v>8524</v>
      </c>
      <c r="D149" s="502"/>
      <c r="E149" s="485" t="s">
        <v>8561</v>
      </c>
      <c r="F149" s="486"/>
      <c r="G149" s="219" t="str">
        <f>IF(ISBLANK(H149),"必須","入力済")</f>
        <v>必須</v>
      </c>
      <c r="H149" s="65"/>
      <c r="I149" s="389" t="s">
        <v>8600</v>
      </c>
      <c r="J149" s="254" t="s">
        <v>9049</v>
      </c>
    </row>
    <row r="150" spans="2:10" ht="33" customHeight="1" thickBot="1">
      <c r="C150" s="327" t="s">
        <v>8525</v>
      </c>
      <c r="D150" s="474" t="s">
        <v>8732</v>
      </c>
      <c r="E150" s="475"/>
      <c r="F150" s="476"/>
      <c r="G150" s="209" t="str">
        <f>IF(ISBLANK(H150), "必須",  "入力済")</f>
        <v>必須</v>
      </c>
      <c r="H150" s="67"/>
      <c r="I150" s="375" t="s">
        <v>8758</v>
      </c>
      <c r="J150" s="258" t="s">
        <v>8743</v>
      </c>
    </row>
    <row r="151" spans="2:10" ht="33" customHeight="1" thickBot="1">
      <c r="C151" s="327" t="s">
        <v>8526</v>
      </c>
      <c r="D151" s="474" t="s">
        <v>8462</v>
      </c>
      <c r="E151" s="475"/>
      <c r="F151" s="476"/>
      <c r="G151" s="221" t="str">
        <f>IF(ISBLANK(H151),"可能な限り","入力済")</f>
        <v>可能な限り</v>
      </c>
      <c r="H151" s="79"/>
      <c r="I151" s="392" t="s">
        <v>8758</v>
      </c>
      <c r="J151" s="258" t="s">
        <v>8747</v>
      </c>
    </row>
    <row r="152" spans="2:10" ht="66" customHeight="1" thickBot="1">
      <c r="C152" s="327" t="s">
        <v>8527</v>
      </c>
      <c r="D152" s="474" t="s">
        <v>8589</v>
      </c>
      <c r="E152" s="475"/>
      <c r="F152" s="476"/>
      <c r="G152" s="222" t="str">
        <f>IF(ISBLANK(H152),"必須","入力済")</f>
        <v>必須</v>
      </c>
      <c r="H152" s="71"/>
      <c r="I152" s="393" t="s">
        <v>8600</v>
      </c>
      <c r="J152" s="258" t="s">
        <v>9066</v>
      </c>
    </row>
    <row r="153" spans="2:10" ht="33.75" thickBot="1">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c r="C154" s="327" t="s">
        <v>8529</v>
      </c>
      <c r="D154" s="474" t="s">
        <v>8060</v>
      </c>
      <c r="E154" s="475"/>
      <c r="F154" s="476"/>
      <c r="G154" s="221" t="str">
        <f>IF(ISBLANK(H154),"可能な限り","入力済")</f>
        <v>可能な限り</v>
      </c>
      <c r="H154" s="81"/>
      <c r="I154" s="394" t="s">
        <v>8758</v>
      </c>
      <c r="J154" s="258" t="s">
        <v>9051</v>
      </c>
    </row>
    <row r="155" spans="2:10" ht="33" customHeight="1" thickBot="1">
      <c r="C155" s="327" t="s">
        <v>8530</v>
      </c>
      <c r="D155" s="474" t="s">
        <v>8464</v>
      </c>
      <c r="E155" s="475"/>
      <c r="F155" s="476"/>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入力済</v>
      </c>
      <c r="H159" s="92">
        <v>2000</v>
      </c>
      <c r="I159" s="377" t="s">
        <v>8758</v>
      </c>
      <c r="J159" s="255" t="s">
        <v>8748</v>
      </c>
    </row>
    <row r="160" spans="2:10" ht="33" customHeight="1" thickBot="1">
      <c r="C160" s="327" t="s">
        <v>8036</v>
      </c>
      <c r="D160" s="490" t="s">
        <v>8563</v>
      </c>
      <c r="E160" s="491"/>
      <c r="F160" s="492"/>
      <c r="G160" s="206" t="str">
        <f>IF(ISBLANK(H160),"必須","入力済")</f>
        <v>入力済</v>
      </c>
      <c r="H160" s="93">
        <v>1200000</v>
      </c>
      <c r="I160" s="380" t="s">
        <v>8758</v>
      </c>
      <c r="J160" s="255" t="s">
        <v>8749</v>
      </c>
    </row>
    <row r="161" spans="2:10" ht="33" customHeight="1" thickBot="1">
      <c r="C161" s="327" t="s">
        <v>8037</v>
      </c>
      <c r="D161" s="490" t="s">
        <v>8564</v>
      </c>
      <c r="E161" s="491"/>
      <c r="F161" s="492"/>
      <c r="G161" s="206" t="str">
        <f>IF(ISBLANK(H161),"必須","自動計算")</f>
        <v>自動計算</v>
      </c>
      <c r="H161" s="397">
        <f>IF(OR(H159="", H160="", H159=0), "", CEILING(H160/H159, 1))</f>
        <v>600</v>
      </c>
      <c r="I161" s="398" t="s">
        <v>8613</v>
      </c>
      <c r="J161" s="255" t="s">
        <v>9056</v>
      </c>
    </row>
    <row r="162" spans="2:10" ht="33" customHeight="1" thickBot="1">
      <c r="C162" s="327" t="s">
        <v>8038</v>
      </c>
      <c r="D162" s="474" t="s">
        <v>8565</v>
      </c>
      <c r="E162" s="475"/>
      <c r="F162" s="476"/>
      <c r="G162" s="215" t="str">
        <f>IF(ISBLANK(H162),"必須","入力済")</f>
        <v>必須</v>
      </c>
      <c r="H162" s="77"/>
      <c r="I162" s="375" t="s">
        <v>9011</v>
      </c>
      <c r="J162" s="258" t="s">
        <v>8750</v>
      </c>
    </row>
    <row r="163" spans="2:10" ht="19.5" thickBot="1"/>
    <row r="164" spans="2:10" ht="63" customHeight="1" thickBot="1">
      <c r="C164" s="327" t="s">
        <v>8039</v>
      </c>
      <c r="D164" s="490" t="s">
        <v>8588</v>
      </c>
      <c r="E164" s="491"/>
      <c r="F164" s="492"/>
      <c r="G164" s="211" t="str">
        <f>IF(ISBLANK($H$164), "必須",  "入力済")</f>
        <v>入力済</v>
      </c>
      <c r="H164" s="94">
        <v>0</v>
      </c>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入力済</v>
      </c>
      <c r="H168" s="62" t="s">
        <v>8473</v>
      </c>
      <c r="I168" s="353" t="s">
        <v>8600</v>
      </c>
      <c r="J168" s="246" t="s">
        <v>8614</v>
      </c>
    </row>
    <row r="169" spans="2:10" ht="33" customHeight="1" thickBot="1">
      <c r="C169" s="327" t="s">
        <v>8036</v>
      </c>
      <c r="D169" s="477" t="s">
        <v>8567</v>
      </c>
      <c r="E169" s="478"/>
      <c r="F169" s="479"/>
      <c r="G169" s="209" t="str">
        <f>IF(ISBLANK(H169),"必須","入力済")</f>
        <v>入力済</v>
      </c>
      <c r="H169" s="71" t="s">
        <v>11209</v>
      </c>
      <c r="I169" s="391" t="s">
        <v>8600</v>
      </c>
      <c r="J169" s="258" t="s">
        <v>8615</v>
      </c>
    </row>
    <row r="170" spans="2:10" ht="314.25" thickBot="1">
      <c r="C170" s="327" t="s">
        <v>8037</v>
      </c>
      <c r="D170" s="495" t="s">
        <v>8597</v>
      </c>
      <c r="E170" s="491"/>
      <c r="F170" s="492"/>
      <c r="G170" s="211" t="str">
        <f>IF(ISBLANK(H170), "必須", "入力済" &amp; CHAR(10) &amp; "（" &amp; LEN(SUBSTITUTE(H170, CHAR(10), "")) &amp; "文字）")</f>
        <v>入力済
（4文字）</v>
      </c>
      <c r="H170" s="73" t="s">
        <v>11210</v>
      </c>
      <c r="I170" s="401" t="s">
        <v>8760</v>
      </c>
      <c r="J170" s="272" t="s">
        <v>9012</v>
      </c>
    </row>
    <row r="171" spans="2:10" ht="66.75" thickBot="1">
      <c r="C171" s="327" t="s">
        <v>8038</v>
      </c>
      <c r="D171" s="490" t="s">
        <v>8494</v>
      </c>
      <c r="E171" s="491"/>
      <c r="F171" s="492"/>
      <c r="G171" s="224" t="str">
        <f>IF(ISBLANK(H171), "必須", "入力済" &amp; CHAR(10) &amp; "（" &amp; LEN(SUBSTITUTE(H171, CHAR(10), "")) &amp; "文字）")</f>
        <v>入力済
（3文字）</v>
      </c>
      <c r="H171" s="86" t="s">
        <v>7977</v>
      </c>
      <c r="I171" s="379" t="s">
        <v>8760</v>
      </c>
      <c r="J171" s="273" t="s">
        <v>9013</v>
      </c>
    </row>
    <row r="172" spans="2:10" ht="33" customHeight="1" thickBot="1">
      <c r="C172" s="327" t="s">
        <v>8039</v>
      </c>
      <c r="D172" s="490" t="s">
        <v>8496</v>
      </c>
      <c r="E172" s="491"/>
      <c r="F172" s="492"/>
      <c r="G172" s="212" t="str">
        <f>IF(ISBLANK(H172),"必須","入力済")</f>
        <v>入力済</v>
      </c>
      <c r="H172" s="70" t="s">
        <v>8087</v>
      </c>
      <c r="I172" s="376" t="s">
        <v>8600</v>
      </c>
      <c r="J172" s="274" t="s">
        <v>8616</v>
      </c>
    </row>
    <row r="173" spans="2:10" ht="49.5" customHeight="1" thickBot="1">
      <c r="C173" s="327" t="s">
        <v>8523</v>
      </c>
      <c r="D173" s="495" t="s">
        <v>8720</v>
      </c>
      <c r="E173" s="491"/>
      <c r="F173" s="492"/>
      <c r="G173" s="214" t="str">
        <f>IF(ISBLANK(H173),"必須","入力済")</f>
        <v>入力済</v>
      </c>
      <c r="H173" s="69">
        <v>2000</v>
      </c>
      <c r="I173" s="377" t="s">
        <v>8758</v>
      </c>
      <c r="J173" s="255" t="s">
        <v>8752</v>
      </c>
    </row>
    <row r="174" spans="2:10" ht="33" customHeight="1" thickBot="1">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c r="C175" s="327"/>
      <c r="D175" s="471" t="s">
        <v>8623</v>
      </c>
      <c r="E175" s="472"/>
      <c r="F175" s="472"/>
      <c r="G175" s="472"/>
      <c r="H175" s="472"/>
      <c r="I175" s="472"/>
      <c r="J175" s="473"/>
    </row>
    <row r="176" spans="2:10" ht="33" customHeight="1" thickBot="1">
      <c r="C176" s="327" t="s">
        <v>8525</v>
      </c>
      <c r="D176" s="490" t="s">
        <v>8660</v>
      </c>
      <c r="E176" s="491"/>
      <c r="F176" s="492"/>
      <c r="G176" s="212" t="str">
        <f>IF(ISBLANK(H176),"必須","入力済")</f>
        <v>入力済</v>
      </c>
      <c r="H176" s="70" t="s">
        <v>8087</v>
      </c>
      <c r="I176" s="376" t="s">
        <v>8600</v>
      </c>
      <c r="J176" s="274" t="s">
        <v>8659</v>
      </c>
    </row>
    <row r="177" spans="2:10" ht="33" customHeight="1" thickBot="1">
      <c r="C177" s="327" t="s">
        <v>8526</v>
      </c>
      <c r="D177" s="474" t="s">
        <v>8498</v>
      </c>
      <c r="E177" s="475"/>
      <c r="F177" s="476"/>
      <c r="G177" s="221" t="str">
        <f>IF(ISBLANK(H177),"該当する場合","入力済")</f>
        <v>入力済</v>
      </c>
      <c r="H177" s="71" t="s">
        <v>8087</v>
      </c>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8734</v>
      </c>
      <c r="E181" s="478"/>
      <c r="F181" s="479"/>
      <c r="G181" s="221" t="str">
        <f>IF(ISBLANK(H181),"必須","入力済")</f>
        <v>必須</v>
      </c>
      <c r="H181" s="74"/>
      <c r="I181" s="375" t="s">
        <v>8760</v>
      </c>
      <c r="J181" s="258" t="s">
        <v>8754</v>
      </c>
    </row>
    <row r="182" spans="2:10" ht="33.75" thickBot="1">
      <c r="C182" s="327" t="s">
        <v>8531</v>
      </c>
      <c r="D182" s="474" t="s">
        <v>8735</v>
      </c>
      <c r="E182" s="475"/>
      <c r="F182" s="476"/>
      <c r="G182" s="221" t="str">
        <f>IF(ISBLANK(H182),"必須","入力済")</f>
        <v>入力済</v>
      </c>
      <c r="H182" s="74" t="s">
        <v>11211</v>
      </c>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入力済</v>
      </c>
      <c r="H186" s="62" t="s">
        <v>8087</v>
      </c>
      <c r="I186" s="353" t="s">
        <v>8600</v>
      </c>
      <c r="J186" s="276" t="s">
        <v>8621</v>
      </c>
    </row>
    <row r="187" spans="2:10" ht="83.25" thickBot="1">
      <c r="C187" s="327" t="s">
        <v>8036</v>
      </c>
      <c r="D187" s="477" t="s">
        <v>8568</v>
      </c>
      <c r="E187" s="478"/>
      <c r="F187" s="479"/>
      <c r="G187" s="215" t="str">
        <f>IF(ISBLANK(H187), "必須", "入力済" &amp; CHAR(10) &amp; "（" &amp; LEN(SUBSTITUTE(H187, CHAR(10), "")) &amp; "文字）")</f>
        <v>入力済
（9文字）</v>
      </c>
      <c r="H187" s="80" t="s">
        <v>11212</v>
      </c>
      <c r="I187" s="403" t="s">
        <v>8760</v>
      </c>
      <c r="J187" s="277" t="s">
        <v>9031</v>
      </c>
    </row>
    <row r="188" spans="2:10" ht="33" customHeight="1" thickBot="1">
      <c r="C188" s="327" t="s">
        <v>8037</v>
      </c>
      <c r="D188" s="474" t="s">
        <v>8569</v>
      </c>
      <c r="E188" s="475"/>
      <c r="F188" s="476"/>
      <c r="G188" s="215" t="str">
        <f>IF(ISBLANK(H188),"必須","入力済")</f>
        <v>入力済</v>
      </c>
      <c r="H188" s="71" t="s">
        <v>8087</v>
      </c>
      <c r="I188" s="391" t="s">
        <v>8600</v>
      </c>
      <c r="J188" s="258" t="s">
        <v>8657</v>
      </c>
    </row>
    <row r="189" spans="2:10" ht="33.75" thickBot="1">
      <c r="C189" s="327" t="s">
        <v>8038</v>
      </c>
      <c r="D189" s="474" t="s">
        <v>8570</v>
      </c>
      <c r="E189" s="475"/>
      <c r="F189" s="476"/>
      <c r="G189" s="215" t="str">
        <f>IF(ISBLANK(H189),"必須","入力済")</f>
        <v>入力済</v>
      </c>
      <c r="H189" s="74" t="s">
        <v>11213</v>
      </c>
      <c r="I189" s="403" t="s">
        <v>8760</v>
      </c>
      <c r="J189" s="258" t="s">
        <v>8756</v>
      </c>
    </row>
    <row r="190" spans="2:10" ht="33" customHeight="1">
      <c r="C190" s="329" t="s">
        <v>8039</v>
      </c>
      <c r="D190" s="480" t="s">
        <v>8571</v>
      </c>
      <c r="E190" s="483" t="s">
        <v>8661</v>
      </c>
      <c r="F190" s="484"/>
      <c r="G190" s="227" t="str">
        <f>IF(ISBLANK(H190),"必須","入力済")</f>
        <v>入力済</v>
      </c>
      <c r="H190" s="78" t="s">
        <v>8087</v>
      </c>
      <c r="I190" s="350" t="s">
        <v>8600</v>
      </c>
      <c r="J190" s="278" t="s">
        <v>9039</v>
      </c>
    </row>
    <row r="191" spans="2:10" ht="33" customHeight="1">
      <c r="C191" s="194" t="s">
        <v>8523</v>
      </c>
      <c r="D191" s="481"/>
      <c r="E191" s="455" t="s">
        <v>8046</v>
      </c>
      <c r="F191" s="456"/>
      <c r="G191" s="217" t="str">
        <f t="shared" ref="G191:G194" si="8">IF(ISBLANK(H191),"該当する場合","入力済")</f>
        <v>入力済</v>
      </c>
      <c r="H191" s="60" t="s">
        <v>8087</v>
      </c>
      <c r="I191" s="320" t="s">
        <v>8600</v>
      </c>
      <c r="J191" s="279" t="s">
        <v>8664</v>
      </c>
    </row>
    <row r="192" spans="2:10" ht="33" customHeight="1">
      <c r="C192" s="194" t="s">
        <v>8524</v>
      </c>
      <c r="D192" s="481"/>
      <c r="E192" s="455" t="s">
        <v>9008</v>
      </c>
      <c r="F192" s="456"/>
      <c r="G192" s="217" t="str">
        <f t="shared" si="8"/>
        <v>該当する場合</v>
      </c>
      <c r="H192" s="60"/>
      <c r="I192" s="320" t="s">
        <v>8600</v>
      </c>
      <c r="J192" s="279" t="s">
        <v>8665</v>
      </c>
    </row>
    <row r="193" spans="2:10" ht="33" customHeight="1">
      <c r="C193" s="194" t="s">
        <v>8525</v>
      </c>
      <c r="D193" s="481"/>
      <c r="E193" s="455" t="s">
        <v>8504</v>
      </c>
      <c r="F193" s="456"/>
      <c r="G193" s="217" t="str">
        <f t="shared" si="8"/>
        <v>該当する場合</v>
      </c>
      <c r="H193" s="60"/>
      <c r="I193" s="320" t="s">
        <v>8600</v>
      </c>
      <c r="J193" s="279" t="s">
        <v>8666</v>
      </c>
    </row>
    <row r="194" spans="2:10" ht="33" customHeight="1">
      <c r="C194" s="194" t="s">
        <v>8526</v>
      </c>
      <c r="D194" s="481"/>
      <c r="E194" s="455" t="s">
        <v>1</v>
      </c>
      <c r="F194" s="456"/>
      <c r="G194" s="217" t="str">
        <f t="shared" si="8"/>
        <v>該当する場合</v>
      </c>
      <c r="H194" s="60"/>
      <c r="I194" s="320" t="s">
        <v>8600</v>
      </c>
      <c r="J194" s="279" t="s">
        <v>8667</v>
      </c>
    </row>
    <row r="195" spans="2:10" ht="33">
      <c r="C195" s="194" t="s">
        <v>8527</v>
      </c>
      <c r="D195" s="481"/>
      <c r="E195" s="519" t="s">
        <v>8722</v>
      </c>
      <c r="F195" s="520"/>
      <c r="G195" s="198" t="str">
        <f>IF(ISBLANK(H195),"必須","入力済")</f>
        <v>必須</v>
      </c>
      <c r="H195" s="103"/>
      <c r="I195" s="404" t="s">
        <v>8760</v>
      </c>
      <c r="J195" s="245" t="s">
        <v>8757</v>
      </c>
    </row>
    <row r="196" spans="2:10" ht="33" customHeight="1" thickBot="1">
      <c r="C196" s="332" t="s">
        <v>8528</v>
      </c>
      <c r="D196" s="482"/>
      <c r="E196" s="485" t="s">
        <v>8572</v>
      </c>
      <c r="F196" s="486"/>
      <c r="G196" s="219" t="str">
        <f>IF(ISBLANK(H196),"必須","入力済")</f>
        <v>入力済</v>
      </c>
      <c r="H196" s="75">
        <v>50000</v>
      </c>
      <c r="I196" s="405" t="s">
        <v>8758</v>
      </c>
      <c r="J196" s="254" t="s">
        <v>9040</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topLeftCell="A20" zoomScaleNormal="100" zoomScaleSheetLayoutView="70" workbookViewId="0">
      <selection activeCell="A35" sqref="A35:T36"/>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宮城県知事</v>
      </c>
      <c r="C3" s="882"/>
      <c r="D3" s="882"/>
      <c r="E3" s="882"/>
      <c r="F3" s="882"/>
      <c r="G3" s="882"/>
      <c r="H3" s="882"/>
      <c r="I3" s="882"/>
      <c r="J3" s="882"/>
      <c r="K3" s="882"/>
      <c r="L3" s="130" t="s">
        <v>8107</v>
      </c>
      <c r="AF3" s="883" t="s">
        <v>8106</v>
      </c>
      <c r="AG3" s="884"/>
      <c r="AH3" s="884"/>
      <c r="AI3" s="885"/>
      <c r="AJ3" s="886">
        <f>IF(ISBLANK(入力フォーム!H6), "", 入力フォーム!H6)</f>
        <v>46117</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仙台市</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f>IF(ISBLANK(入力フォーム!H7), "", 入力フォーム!H7)</f>
        <v>46113</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f>IF(入力フォーム!H44="無", 0, IF(ISBLANK(入力フォーム!H45), "", 入力フォーム!H45))</f>
        <v>0</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f>IF(入力フォーム!H57="無", 0, IF(ISBLANK(入力フォーム!H58), "", 入力フォーム!H58))</f>
        <v>0</v>
      </c>
      <c r="AS12" s="773"/>
      <c r="AT12" s="143" t="s">
        <v>8403</v>
      </c>
    </row>
    <row r="13" spans="1:46" ht="30.75" customHeight="1">
      <c r="A13" s="842" t="str">
        <f>IF(ISBLANK(入力フォーム!H23), "", 入力フォーム!H23)</f>
        <v>宮城株式会社</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日本</v>
      </c>
      <c r="T13" s="555"/>
      <c r="U13" s="555"/>
      <c r="V13" s="555"/>
      <c r="W13" s="555"/>
      <c r="X13" s="555"/>
      <c r="Y13" s="556"/>
      <c r="Z13" s="848" t="str">
        <f>IF(ISBLANK(入力フォーム!H55), "", 入力フォーム!H55)</f>
        <v>○○株式会社</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123456789123)</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代表取締役　宮城　太郎</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日本</v>
      </c>
      <c r="T16" s="555"/>
      <c r="U16" s="555"/>
      <c r="V16" s="555"/>
      <c r="W16" s="555"/>
      <c r="X16" s="555"/>
      <c r="Y16" s="556"/>
      <c r="Z16" s="572" t="str">
        <f>IF(ISBLANK(入力フォーム!H56), "", 入力フォーム!H56)</f>
        <v>代表取締役　仙台　一郎</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９８０－８５７０</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９８７－００００</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宮城県仙台市青葉区本町三丁目８－１</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宮城県仙台市太白区八木山南一丁目９９９－９９</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０２２－２１１－２４４１</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日本</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日本</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○○不動産株式会社</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０２２－２００－２２２２</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xxxxxxxx@miyagi.jp</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仙台市宮城野区榴岡９９９</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宅地</v>
      </c>
      <c r="V37" s="760"/>
      <c r="W37" s="760"/>
      <c r="X37" s="761"/>
      <c r="Y37" s="691">
        <f>IF(ISBLANK(入力フォーム!H87), "", 入力フォーム!H87)</f>
        <v>2000</v>
      </c>
      <c r="Z37" s="692"/>
      <c r="AA37" s="692"/>
      <c r="AB37" s="693"/>
      <c r="AC37" s="697" t="str">
        <f>IF(ISBLANK(入力フォーム!H88), "", 入力フォーム!H88)</f>
        <v>所有権売買</v>
      </c>
      <c r="AD37" s="698"/>
      <c r="AE37" s="698"/>
      <c r="AF37" s="698"/>
      <c r="AG37" s="698"/>
      <c r="AH37" s="701" t="str">
        <f>IF(ISBLANK(入力フォーム!H89), "", 入力フォーム!H89)</f>
        <v/>
      </c>
      <c r="AI37" s="702"/>
      <c r="AJ37" s="703"/>
      <c r="AK37" s="730">
        <f>IF(ISBLANK(入力フォーム!H90), "", 入力フォーム!H90)</f>
        <v>1200000</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仙台市仙台市宮城野区榴岡</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宅地</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f>IF(IFERROR(入力フォーム!H65, 0)=0, "", IFERROR(入力フォーム!H65, 0))</f>
        <v>1</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f>IF(ISBLANK(入力フォーム!H159), "", 入力フォーム!H159)</f>
        <v>2000</v>
      </c>
      <c r="Z48" s="737"/>
      <c r="AA48" s="737"/>
      <c r="AB48" s="738"/>
      <c r="AC48" s="723"/>
      <c r="AD48" s="723"/>
      <c r="AE48" s="723"/>
      <c r="AF48" s="723"/>
      <c r="AG48" s="723"/>
      <c r="AH48" s="723"/>
      <c r="AI48" s="723"/>
      <c r="AJ48" s="723"/>
      <c r="AK48" s="739">
        <f>IF(ISBLANK(入力フォーム!H160), "", 入力フォーム!H160)</f>
        <v>1200000</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住宅分譲</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(第１種低層住居専用地域)</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駐車場</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f>IF(ISBLANK(入力フォーム!H173), "", 入力フォーム!H173)</f>
        <v>2000</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完了</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柵、土地周りに配置</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譲受人</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f>IF(ISBLANK(入力フォーム!H196), "", 入力フォーム!H196)</f>
        <v>50000</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F9" sqref="F9"/>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1" sqref="H1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8827</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正常</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正常</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仙台市</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単独の届出の場合は任意</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04</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04101</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９８０－８５７０</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本町三丁目８－１</v>
      </c>
      <c r="F16" s="4" t="s">
        <v>168</v>
      </c>
      <c r="G16" s="4"/>
      <c r="H16" s="106" t="s">
        <v>9025</v>
      </c>
      <c r="I16" s="4"/>
      <c r="J16" s="12"/>
    </row>
    <row r="17" spans="2:10" ht="16.5" customHeight="1">
      <c r="B17" s="13">
        <v>13</v>
      </c>
      <c r="C17" s="13" t="s">
        <v>50</v>
      </c>
      <c r="D17" s="13" t="s">
        <v>51</v>
      </c>
      <c r="E17" s="110" t="str">
        <f>IF(入力フォーム!H23="", "", IFERROR(SUBSTITUTE(CLEAN(入力フォーム!H23), ",", "，"), ""))</f>
        <v>宮城株式会社</v>
      </c>
      <c r="F17" s="4" t="s">
        <v>168</v>
      </c>
      <c r="G17" s="4"/>
      <c r="H17" s="106" t="s">
        <v>9025</v>
      </c>
      <c r="I17" s="4"/>
      <c r="J17" s="12"/>
    </row>
    <row r="18" spans="2:10" ht="16.5" customHeight="1">
      <c r="B18" s="13">
        <v>14</v>
      </c>
      <c r="C18" s="13" t="s">
        <v>54</v>
      </c>
      <c r="D18" s="13" t="s">
        <v>55</v>
      </c>
      <c r="E18" s="110" t="str">
        <f>IF(入力フォーム!H24="", "", IFERROR(SUBSTITUTE(CLEAN(入力フォーム!H24), ",", "，"), ""))</f>
        <v>代表取締役　宮城　太郎</v>
      </c>
      <c r="F18" s="4" t="s">
        <v>9021</v>
      </c>
      <c r="G18" s="4"/>
      <c r="H18" s="106" t="s">
        <v>9025</v>
      </c>
      <c r="I18" s="4"/>
      <c r="J18" s="12"/>
    </row>
    <row r="19" spans="2:10" ht="16.5" customHeight="1">
      <c r="B19" s="13">
        <v>15</v>
      </c>
      <c r="C19" s="13" t="s">
        <v>58</v>
      </c>
      <c r="D19" s="13" t="s">
        <v>59</v>
      </c>
      <c r="E19" s="110" t="str">
        <f>IF(入力フォーム!H39="", "", IFERROR(SUBSTITUTE(CLEAN(入力フォーム!H39), ",", "，"), ""))</f>
        <v>○○不動産株式会社</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０２２－２１１－２４４１</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2</v>
      </c>
      <c r="F21" s="4" t="s">
        <v>168</v>
      </c>
      <c r="G21" s="4"/>
      <c r="H21" s="106" t="s">
        <v>9025</v>
      </c>
      <c r="I21" s="3"/>
      <c r="J21" s="12"/>
    </row>
    <row r="22" spans="2:10" ht="16.5" customHeight="1">
      <c r="B22" s="13">
        <v>18</v>
      </c>
      <c r="C22" s="13" t="s">
        <v>70</v>
      </c>
      <c r="D22" s="13" t="s">
        <v>11098</v>
      </c>
      <c r="E22" s="110">
        <f>IF(入力フォーム!H44="", "", IF(入力フォーム!H44="無", 0, IF(入力フォーム!H44="有", IF(入力フォーム!H45="", "", 入力フォーム!H45), "")))</f>
        <v>0</v>
      </c>
      <c r="F22" s="4" t="s">
        <v>9021</v>
      </c>
      <c r="G22" s="3"/>
      <c r="H22" s="106" t="s">
        <v>9025</v>
      </c>
      <c r="I22" s="3"/>
      <c r="J22" s="12"/>
    </row>
    <row r="23" spans="2:10" ht="16.5" customHeight="1">
      <c r="B23" s="13">
        <v>19</v>
      </c>
      <c r="C23" s="13" t="s">
        <v>73</v>
      </c>
      <c r="D23" s="13" t="s">
        <v>74</v>
      </c>
      <c r="E23" s="109" t="str">
        <f>IFERROR(INDEX(参照D!L5:L11, MATCH(入力フォーム!H42, 参照D!K5:K11, 0)), "")</f>
        <v>1</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04104</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９８７－００００</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八木山南一丁目９９９－９９</v>
      </c>
      <c r="F27" s="4" t="s">
        <v>9021</v>
      </c>
      <c r="G27" s="3"/>
      <c r="H27" s="106" t="s">
        <v>9025</v>
      </c>
      <c r="I27" s="3"/>
      <c r="J27" s="12"/>
    </row>
    <row r="28" spans="2:10" ht="16.5" customHeight="1">
      <c r="B28" s="13">
        <v>24</v>
      </c>
      <c r="C28" s="13" t="s">
        <v>87</v>
      </c>
      <c r="D28" s="13" t="s">
        <v>88</v>
      </c>
      <c r="E28" s="110" t="str">
        <f>IF(入力フォーム!H55="", "", IFERROR(SUBSTITUTE(CLEAN(入力フォーム!H55), ",", "，"), ""))</f>
        <v>○○株式会社</v>
      </c>
      <c r="F28" s="4" t="s">
        <v>9021</v>
      </c>
      <c r="G28" s="3"/>
      <c r="H28" s="106" t="s">
        <v>9025</v>
      </c>
      <c r="I28" s="3"/>
      <c r="J28" s="12"/>
    </row>
    <row r="29" spans="2:10" ht="16.5" customHeight="1">
      <c r="B29" s="13">
        <v>25</v>
      </c>
      <c r="C29" s="13" t="s">
        <v>89</v>
      </c>
      <c r="D29" s="13" t="s">
        <v>90</v>
      </c>
      <c r="E29" s="110" t="str">
        <f>IF(入力フォーム!H56="", "", IFERROR(SUBSTITUTE(CLEAN(入力フォーム!H56), ",", "，"), ""))</f>
        <v>代表取締役　仙台　一郎</v>
      </c>
      <c r="F29" s="4" t="s">
        <v>9021</v>
      </c>
      <c r="G29" s="3"/>
      <c r="H29" s="106" t="s">
        <v>9025</v>
      </c>
      <c r="I29" s="3"/>
      <c r="J29" s="12"/>
    </row>
    <row r="30" spans="2:10" ht="16.5" customHeight="1">
      <c r="B30" s="13">
        <v>26</v>
      </c>
      <c r="C30" s="13" t="s">
        <v>91</v>
      </c>
      <c r="D30" s="13" t="s">
        <v>67</v>
      </c>
      <c r="E30" s="109" t="str">
        <f>IFERROR(INDEX(参照D!I4:I6, MATCH(入力フォーム!H54, 参照D!H4:H6, 0)), "")</f>
        <v>2</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宮城野区榴岡９９９</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1</v>
      </c>
      <c r="F36" s="4" t="s">
        <v>168</v>
      </c>
      <c r="G36" s="4"/>
      <c r="H36" s="106" t="s">
        <v>9025</v>
      </c>
      <c r="I36" s="3"/>
      <c r="J36" s="12"/>
    </row>
    <row r="37" spans="2:10" ht="16.5" customHeight="1">
      <c r="B37" s="13">
        <v>33</v>
      </c>
      <c r="C37" s="13" t="s">
        <v>104</v>
      </c>
      <c r="D37" s="13" t="s">
        <v>105</v>
      </c>
      <c r="E37" s="109" t="str">
        <f>IFERROR(INDEX(参照D!AH4:AH8, MATCH(入力フォーム!H168, 参照D!AG4:AG8, 0)), "")</f>
        <v>2</v>
      </c>
      <c r="F37" s="3"/>
      <c r="G37" s="4" t="s">
        <v>168</v>
      </c>
      <c r="H37" s="3"/>
      <c r="I37" s="3"/>
      <c r="J37" s="11" t="s">
        <v>9027</v>
      </c>
    </row>
    <row r="38" spans="2:10" ht="16.5" customHeight="1">
      <c r="B38" s="13">
        <v>34</v>
      </c>
      <c r="C38" s="13" t="s">
        <v>106</v>
      </c>
      <c r="D38" s="13" t="s">
        <v>107</v>
      </c>
      <c r="E38" s="109" t="str">
        <f>IFERROR(INDEX(参照D!AK4:AK18, MATCH(入力フォーム!H169, 参照D!AJ4:AJ18, 0)), "")</f>
        <v>2</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f>IF(入力フォーム!H7="", "", IFERROR(入力フォーム!H7, 0))</f>
        <v>46113</v>
      </c>
      <c r="F44" s="4" t="s">
        <v>168</v>
      </c>
      <c r="G44" s="3"/>
      <c r="H44" s="106" t="s">
        <v>9025</v>
      </c>
      <c r="I44" s="3"/>
      <c r="J44" s="12"/>
    </row>
    <row r="45" spans="2:10" ht="16.5" customHeight="1">
      <c r="B45" s="13">
        <v>41</v>
      </c>
      <c r="C45" s="13" t="s">
        <v>120</v>
      </c>
      <c r="D45" s="13" t="s">
        <v>121</v>
      </c>
      <c r="E45" s="112">
        <f>IF(入力フォーム!H159="", "", IFERROR(入力フォーム!H159, 0))</f>
        <v>2000</v>
      </c>
      <c r="F45" s="4" t="s">
        <v>168</v>
      </c>
      <c r="G45" s="3"/>
      <c r="H45" s="106" t="s">
        <v>9025</v>
      </c>
      <c r="I45" s="3"/>
      <c r="J45" s="12"/>
    </row>
    <row r="46" spans="2:10" ht="16.5" customHeight="1">
      <c r="B46" s="13">
        <v>42</v>
      </c>
      <c r="C46" s="13" t="s">
        <v>122</v>
      </c>
      <c r="D46" s="13" t="s">
        <v>123</v>
      </c>
      <c r="E46" s="113">
        <f>IF(入力フォーム!H160="", "", IFERROR(入力フォーム!H160, 0))</f>
        <v>1200000</v>
      </c>
      <c r="F46" s="4" t="s">
        <v>168</v>
      </c>
      <c r="G46" s="3"/>
      <c r="H46" s="106" t="s">
        <v>9025</v>
      </c>
      <c r="I46" s="3"/>
      <c r="J46" s="12"/>
    </row>
    <row r="47" spans="2:10" ht="16.5" customHeight="1">
      <c r="B47" s="13">
        <v>43</v>
      </c>
      <c r="C47" s="13" t="s">
        <v>124</v>
      </c>
      <c r="D47" s="13" t="s">
        <v>125</v>
      </c>
      <c r="E47" s="114">
        <f>IF(入力フォーム!H161="", "", IFERROR(入力フォーム!H161, 0))</f>
        <v>600</v>
      </c>
      <c r="F47" s="4" t="s">
        <v>168</v>
      </c>
      <c r="G47" s="3"/>
      <c r="H47" s="106" t="s">
        <v>9025</v>
      </c>
      <c r="I47" s="3"/>
      <c r="J47" s="12"/>
    </row>
    <row r="48" spans="2:10" ht="16.5" customHeight="1">
      <c r="B48" s="13">
        <v>44</v>
      </c>
      <c r="C48" s="13" t="s">
        <v>126</v>
      </c>
      <c r="D48" s="13" t="s">
        <v>127</v>
      </c>
      <c r="E48" s="114">
        <f>IF(入力フォーム!H196="", "", IFERROR(入力フォーム!H196, 0))</f>
        <v>50000</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f>IF(入力フォーム!H173="", "", IFERROR(入力フォーム!H173, 0))</f>
        <v>2000</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3</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柵、土地周りに配置</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宮城野区榴岡</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1</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392</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f>IFERROR(INDEX(参照D!AB5:AB255, MATCH(入力フォーム!H31, 参照D!AA5:AA255, 0)), IFERROR(INDEX(参照D!AB5:AB255, MATCH(入力フォーム!H31, 参照D!AA5:AA255, 0)), ""))</f>
        <v>392</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f>IFERROR(INDEX(参照D!AU5:AU256, MATCH(入力フォーム!H34, 参照D!AT5:AT256, 0)), IFERROR(INDEX(参照D!AU5:AU256, MATCH(入力フォーム!H34, 参照D!AT5:AT256, 0)), ""))</f>
        <v>392</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f>IFERROR(INDEX(参照D!AU5:AU256, MATCH(入力フォーム!H36, 参照D!AT5:AT256, 0)), IFERROR(INDEX(参照D!AU5:AU256, MATCH(入力フォーム!H36, 参照D!AT5:AT256, 0)), ""))</f>
        <v>392</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123456789123</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f>IF(IFERROR(入力フォーム!H81, 0)="", "", IFERROR(1, 0))</f>
        <v>1</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宮城野区榴岡９９９</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仙台市宮城野区榴岡</v>
      </c>
      <c r="F110" s="4" t="s">
        <v>9021</v>
      </c>
      <c r="G110" s="3"/>
      <c r="H110" s="4" t="s">
        <v>168</v>
      </c>
      <c r="I110" s="3"/>
      <c r="J110" s="3"/>
    </row>
    <row r="111" spans="2:10">
      <c r="B111" s="3">
        <v>10</v>
      </c>
      <c r="C111" s="3" t="s">
        <v>8066</v>
      </c>
      <c r="D111" s="3" t="s">
        <v>8071</v>
      </c>
      <c r="E111" s="117" t="str">
        <f>IF(入力フォーム!H80="", "", IFERROR(SUBSTITUTE(CLEAN(入力フォーム!H80), ",", "，"), ""))</f>
        <v>宮城野区榴岡</v>
      </c>
      <c r="F111" s="4" t="s">
        <v>168</v>
      </c>
      <c r="G111" s="3"/>
      <c r="H111" s="4" t="s">
        <v>168</v>
      </c>
      <c r="I111" s="3"/>
      <c r="J111" s="3"/>
    </row>
    <row r="112" spans="2:10">
      <c r="B112" s="3">
        <v>11</v>
      </c>
      <c r="C112" s="3" t="s">
        <v>8067</v>
      </c>
      <c r="D112" s="3" t="s">
        <v>8072</v>
      </c>
      <c r="E112" s="116" t="str">
        <f>IF(入力フォーム!H82="", "", IFERROR(SUBSTITUTE(CLEAN(入力フォーム!H82), ",", "，"), ""))</f>
        <v>仙台市宮城野区榴岡</v>
      </c>
      <c r="F112" s="4" t="s">
        <v>9021</v>
      </c>
      <c r="G112" s="3"/>
      <c r="H112" s="4" t="s">
        <v>168</v>
      </c>
      <c r="I112" s="3"/>
      <c r="J112" s="3"/>
    </row>
    <row r="113" spans="2:10">
      <c r="B113" s="3">
        <v>12</v>
      </c>
      <c r="C113" s="3" t="s">
        <v>166</v>
      </c>
      <c r="D113" s="3" t="s">
        <v>167</v>
      </c>
      <c r="E113" s="109">
        <f>IF(入力フォーム!H164="", "", 入力フォーム!H164)</f>
        <v>0</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f>IF(入力フォーム!H164="", "", 入力フォーム!H164)</f>
        <v>0</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f>IF(入力フォーム!H164="", "", 入力フォーム!H164)</f>
        <v>0</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f>IF(入力フォーム!H164="", "", 入力フォーム!H164)</f>
        <v>0</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f>IF(入力フォーム!H164="", "", 入力フォーム!H164)</f>
        <v>0</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宮城県</cp:lastModifiedBy>
  <cp:lastPrinted>2026-02-27T07:08:22Z</cp:lastPrinted>
  <dcterms:created xsi:type="dcterms:W3CDTF">2005-07-01T05:21:10Z</dcterms:created>
  <dcterms:modified xsi:type="dcterms:W3CDTF">2026-03-03T04:59:00Z</dcterms:modified>
</cp:coreProperties>
</file>