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20.36.222\地域振興課\03個人フォルダ\作並\国土利用計画手引き\01_宮城県\市町村送付資料\"/>
    </mc:Choice>
  </mc:AlternateContent>
  <workbookProtection workbookPassword="C484" lockStructure="1"/>
  <bookViews>
    <workbookView xWindow="0" yWindow="0" windowWidth="28800" windowHeight="11835" tabRatio="838" activeTab="2"/>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<sst xmlns="http://schemas.openxmlformats.org/spreadsheetml/2006/main" count="18967" uniqueCount="11112">
  <si>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</si>
  <si>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</si>
  <si>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</si>
  <si>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</si>
  <si>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</si>
  <si>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</si>
  <si>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</si>
  <si>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</si>
  <si>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</si>
  <si>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</si>
  <si>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</si>
  <si>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</si>
  <si>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</si>
  <si>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</si>
  <si>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</si>
  <si>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</si>
  <si>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</si>
  <si>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</si>
  <si>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</si>
  <si>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</si>
  <si>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</si>
  <si>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</si>
  <si>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</si>
  <si>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</si>
  <si>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</si>
  <si>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</si>
  <si>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</si>
  <si>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</si>
  <si>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</si>
  <si>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</si>
  <si>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</si>
  <si>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</si>
  <si>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</si>
  <si>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</si>
  <si>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</si>
  <si>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</si>
  <si>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</si>
  <si>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</si>
  <si>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</si>
  <si>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</si>
  <si>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</si>
  <si>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</si>
  <si>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</si>
  <si>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</si>
  <si>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</si>
  <si>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</si>
  <si>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</si>
  <si>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</si>
  <si>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</si>
  <si>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</si>
  <si>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</si>
  <si>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</si>
  <si>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</si>
  <si>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</si>
  <si>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</si>
  <si>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</si>
  <si>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</si>
  <si>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</si>
  <si>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</si>
  <si>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</si>
  <si>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</si>
  <si>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</si>
  <si>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</si>
  <si>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</si>
  <si>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</si>
  <si>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</si>
  <si>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</si>
  <si>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</si>
  <si>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</si>
  <si>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</si>
  <si>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</si>
  <si>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</si>
  <si>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</si>
  <si>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</si>
  <si>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</si>
  <si>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</si>
  <si>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</si>
  <si>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</si>
  <si>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</si>
  <si>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</si>
  <si>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</si>
  <si>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</si>
  <si>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</si>
  <si>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</si>
  <si>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</si>
  <si>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</si>
  <si>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</si>
  <si>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</si>
  <si>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</si>
  <si>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</si>
  <si>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</si>
  <si>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</si>
  <si>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</si>
  <si>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</si>
  <si>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</si>
  <si>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</si>
  <si>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</si>
  <si>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</si>
  <si>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</si>
  <si>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</si>
  <si>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</si>
  <si>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</si>
  <si>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</si>
  <si>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</si>
  <si>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</si>
  <si>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</si>
  <si>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</si>
  <si>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</si>
  <si>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</si>
  <si>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</si>
  <si>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</si>
  <si>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</si>
  <si>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</si>
  <si>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</si>
  <si>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</si>
  <si>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</si>
  <si>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</si>
  <si>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</si>
  <si>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</si>
  <si>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</si>
  <si>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</si>
  <si>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</si>
  <si>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</si>
  <si>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</si>
  <si>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</si>
  <si>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</si>
  <si>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</si>
  <si>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</si>
  <si>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</si>
  <si>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</si>
  <si>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</si>
  <si>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</si>
  <si>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</si>
  <si>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</si>
  <si>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</si>
  <si>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</si>
  <si>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</si>
  <si>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</si>
  <si>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</si>
  <si>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</si>
  <si>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</si>
  <si>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</si>
  <si>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</si>
  <si>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</si>
  <si>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</si>
  <si>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</si>
  <si>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</si>
  <si>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</si>
  <si>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</si>
  <si>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</si>
  <si>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</si>
  <si>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</si>
  <si>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</si>
  <si>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</si>
  <si>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</si>
  <si>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</si>
  <si>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</si>
  <si>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</si>
  <si>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</si>
  <si>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</si>
  <si>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</si>
  <si>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</si>
  <si>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</si>
  <si>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</si>
  <si>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</si>
  <si>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</si>
  <si>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</si>
  <si>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</si>
  <si>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</si>
  <si>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</si>
  <si>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</si>
  <si>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</si>
  <si>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</si>
  <si>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</si>
  <si>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</si>
  <si>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</si>
  <si>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</si>
  <si>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</si>
  <si>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</si>
  <si>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</si>
  <si>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</si>
  <si>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</si>
  <si>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</si>
  <si>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</si>
  <si>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</si>
  <si>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</si>
  <si>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</si>
  <si>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</si>
  <si>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</si>
  <si>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</si>
  <si>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</si>
  <si>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</si>
  <si>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</si>
  <si>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</si>
  <si>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</si>
  <si>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</si>
  <si>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</si>
  <si>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</si>
  <si>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</si>
  <si>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</si>
  <si>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</si>
  <si>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</si>
  <si>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</si>
  <si>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</si>
  <si>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</si>
  <si>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</si>
  <si>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</si>
  <si>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</si>
  <si>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</si>
  <si>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</si>
  <si>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</si>
  <si>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</si>
  <si>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</si>
  <si>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</si>
  <si>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</si>
  <si>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</si>
  <si>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</si>
  <si>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</si>
  <si>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</si>
  <si>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</si>
  <si>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</si>
  <si>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</si>
  <si>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</si>
  <si>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</si>
  <si>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</si>
  <si>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</si>
  <si>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</si>
  <si>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</si>
  <si>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</si>
  <si>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</si>
  <si>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</si>
  <si>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</si>
  <si>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</si>
  <si>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</si>
  <si>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</si>
  <si>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</si>
  <si>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</si>
  <si>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</si>
  <si>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</si>
  <si>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</si>
  <si>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</si>
  <si>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</si>
  <si>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</si>
  <si>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</si>
  <si>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</si>
  <si>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</si>
  <si>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</si>
  <si>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</si>
  <si>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</si>
  <si>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</si>
  <si>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</si>
  <si>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</si>
  <si>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</si>
  <si>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</si>
  <si>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</si>
  <si>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</si>
  <si>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</si>
  <si>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</si>
  <si>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</si>
  <si>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</si>
  <si>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</si>
  <si>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</si>
  <si>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</si>
  <si>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</si>
  <si>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</si>
  <si>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</si>
  <si>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</si>
  <si>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</si>
  <si>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</si>
  <si>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</si>
  <si>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</si>
  <si>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</si>
  <si>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</si>
  <si>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</si>
  <si>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</si>
  <si>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</si>
  <si>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</si>
  <si>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</si>
  <si>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</si>
  <si>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</si>
  <si>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</si>
  <si>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</si>
  <si>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</si>
  <si>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</si>
  <si>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</si>
  <si>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</si>
  <si>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</si>
  <si>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</si>
  <si>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</si>
  <si>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</si>
  <si>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</si>
  <si>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</si>
  <si>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</si>
  <si>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</si>
  <si>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</si>
  <si>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</si>
  <si>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</si>
  <si>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</si>
  <si>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</si>
  <si>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</si>
  <si>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</si>
  <si>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</si>
  <si>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</si>
  <si>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</si>
  <si>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</si>
  <si>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</si>
  <si>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</si>
  <si>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</si>
  <si>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</si>
  <si>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</si>
  <si>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</si>
  <si>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</si>
  <si>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</si>
  <si>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</si>
  <si>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</si>
  <si>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</si>
  <si>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</si>
  <si>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</si>
  <si>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</si>
  <si>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</si>
  <si>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</si>
  <si>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</si>
  <si>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</si>
  <si>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</si>
  <si>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</si>
  <si>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</si>
  <si>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</si>
  <si>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</si>
  <si>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</si>
  <si>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</si>
  <si>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</si>
  <si>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</si>
  <si>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</si>
  <si>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</si>
  <si>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</si>
  <si>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</si>
  <si>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</si>
  <si>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</si>
  <si>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</si>
  <si>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</si>
  <si>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</si>
  <si>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</si>
  <si>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</si>
  <si>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</si>
  <si>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</si>
  <si>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</si>
  <si>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</si>
  <si>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</si>
  <si>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</si>
  <si>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</si>
  <si>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</si>
  <si>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</si>
  <si>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</si>
  <si>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</si>
  <si>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</si>
  <si>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</si>
  <si>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</si>
  <si>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</si>
  <si>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</si>
  <si>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</si>
  <si>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</si>
  <si>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</si>
  <si>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</si>
  <si>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</si>
  <si>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</si>
  <si>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</si>
  <si>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</si>
  <si>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</si>
  <si>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</si>
  <si>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</si>
  <si>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</si>
  <si>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</si>
  <si>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</si>
  <si>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</si>
  <si>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</si>
  <si>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</si>
  <si>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</si>
  <si>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</si>
  <si>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</si>
  <si>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</si>
  <si>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</si>
  <si>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</si>
  <si>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</si>
  <si>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</si>
  <si>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</si>
  <si>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</si>
  <si>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</si>
  <si>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</si>
  <si>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</si>
  <si>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</si>
  <si>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</si>
  <si>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</si>
  <si>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</si>
  <si>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</si>
  <si>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</si>
  <si>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</si>
  <si>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</si>
  <si>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</si>
  <si>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</si>
  <si>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</si>
  <si>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</si>
  <si>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</si>
  <si>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</si>
  <si>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</si>
  <si>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</si>
  <si>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</si>
  <si>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</si>
  <si>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</si>
  <si>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</si>
  <si>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</si>
  <si>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</si>
  <si>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</si>
  <si>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</si>
  <si>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</si>
  <si>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</si>
  <si>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</si>
  <si>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</si>
  <si>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</si>
  <si>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</si>
  <si>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</si>
  <si>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</si>
  <si>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</si>
  <si>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</si>
  <si>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</si>
  <si>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</si>
  <si>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</si>
  <si>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</si>
  <si>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</si>
  <si>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</si>
  <si>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</si>
  <si>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</si>
  <si>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</si>
  <si>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</si>
  <si>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</si>
  <si>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</si>
  <si>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</si>
  <si>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</si>
  <si>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</si>
  <si>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</si>
  <si>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</si>
  <si>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</si>
  <si>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</si>
  <si>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</si>
  <si>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</si>
  <si>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</si>
  <si>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</si>
  <si>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</si>
  <si>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</si>
  <si>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</si>
  <si>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</si>
  <si>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</si>
  <si>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</si>
  <si>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</si>
  <si>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</si>
  <si>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</si>
  <si>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</si>
  <si>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</si>
  <si>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</si>
  <si>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</si>
  <si>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</si>
  <si>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</si>
  <si>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</si>
  <si>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</si>
  <si>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</si>
  <si>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</si>
  <si>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</si>
  <si>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</si>
  <si>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</si>
  <si>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</si>
  <si>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</si>
  <si>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</si>
  <si>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</si>
  <si>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</si>
  <si>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</si>
  <si>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</si>
  <si>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</si>
  <si>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</si>
  <si>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</si>
  <si>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</si>
  <si>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</si>
  <si>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</si>
  <si>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</si>
  <si>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</si>
  <si>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</si>
  <si>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</si>
  <si>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</si>
  <si>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</si>
  <si>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</si>
  <si>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</si>
  <si>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</si>
  <si>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</si>
  <si>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</si>
  <si>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</si>
  <si>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</si>
  <si>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</si>
  <si>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</si>
  <si>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</si>
  <si>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</si>
  <si>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</si>
  <si>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</si>
  <si>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</si>
  <si>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</si>
  <si>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</si>
  <si>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</si>
  <si>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</si>
  <si>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</si>
  <si>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</si>
  <si>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</si>
  <si>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</si>
  <si>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</si>
  <si>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</si>
  <si>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</si>
  <si>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</si>
  <si>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</si>
  <si>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</si>
  <si>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</si>
  <si>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</si>
  <si>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</si>
  <si>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</si>
  <si>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</si>
  <si>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</si>
  <si>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</si>
  <si>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</si>
  <si>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</si>
  <si>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</si>
  <si>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</si>
  <si>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</si>
  <si>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</si>
  <si>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</si>
  <si>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</si>
  <si>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</si>
  <si>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</si>
  <si>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</si>
  <si>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</si>
  <si>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</si>
  <si>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</si>
  <si>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</si>
  <si>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</si>
  <si>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</si>
  <si>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</si>
  <si>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</si>
  <si>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</si>
  <si>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</si>
  <si>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</si>
  <si>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</si>
  <si>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</si>
  <si>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</si>
  <si>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</si>
  <si>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</si>
  <si>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</si>
  <si>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</si>
  <si>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</si>
  <si>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</si>
  <si>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</si>
  <si>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</si>
  <si>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</si>
  <si>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</si>
  <si>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</si>
  <si>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</si>
  <si>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</si>
  <si>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</si>
  <si>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</si>
  <si>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</si>
  <si>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</si>
  <si>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</si>
  <si>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</si>
  <si>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</si>
  <si>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</si>
  <si>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</si>
  <si>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</si>
  <si>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</si>
  <si>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</si>
  <si>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</si>
  <si>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</si>
  <si>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</si>
  <si>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</si>
  <si>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</si>
  <si>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</si>
  <si>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</si>
  <si>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</si>
  <si>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</si>
  <si>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</si>
  <si>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</si>
  <si>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</si>
  <si>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</si>
  <si>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</si>
  <si>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</si>
  <si>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</si>
  <si>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</si>
  <si>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</si>
  <si>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</si>
  <si>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</si>
  <si>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</si>
  <si>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</si>
  <si>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</si>
  <si>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</si>
  <si>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</si>
  <si>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</si>
  <si>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</si>
  <si>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</si>
  <si>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</si>
  <si>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</si>
  <si>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</si>
  <si>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</si>
  <si>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</si>
  <si>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</si>
  <si>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</si>
  <si>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</si>
  <si>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</si>
  <si>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</si>
  <si>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</si>
  <si>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</si>
  <si>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</si>
  <si>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</si>
  <si>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</si>
  <si>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</si>
  <si>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</si>
  <si>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</si>
  <si>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</si>
  <si>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</si>
  <si>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</si>
  <si>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</si>
  <si>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</si>
  <si>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</si>
  <si>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</si>
  <si>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</si>
  <si>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</si>
  <si>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</si>
  <si>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</si>
  <si>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</si>
  <si>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</si>
  <si>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</si>
  <si>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</si>
  <si>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</si>
  <si>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</si>
  <si>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</si>
  <si>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</si>
  <si>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</si>
  <si>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</si>
  <si>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</si>
  <si>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</si>
  <si>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</si>
  <si>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</si>
  <si>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</si>
  <si>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</si>
  <si>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</si>
  <si>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</si>
  <si>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</si>
  <si>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</si>
  <si>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</si>
  <si>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</si>
  <si>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</si>
  <si>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</si>
  <si>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</si>
  <si>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</si>
  <si>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</si>
  <si>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</si>
  <si>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</si>
  <si>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</si>
  <si>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</si>
  <si>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</si>
  <si>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</si>
  <si>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</si>
  <si>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</si>
  <si>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</si>
  <si>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</si>
  <si>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</si>
  <si>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</si>
  <si>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</si>
  <si>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</si>
  <si>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</si>
  <si>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</si>
  <si>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</si>
  <si>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</si>
  <si>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</si>
  <si>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</si>
  <si>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</si>
  <si>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</si>
  <si>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</si>
  <si>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</si>
  <si>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</si>
  <si>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</si>
  <si>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</si>
  <si>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</si>
  <si>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</si>
  <si>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</si>
  <si>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</si>
  <si>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</si>
  <si>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</si>
  <si>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</si>
  <si>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</si>
  <si>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</si>
  <si>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</si>
  <si>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</si>
  <si>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</si>
  <si>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</si>
  <si>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</si>
  <si>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</si>
  <si>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</si>
  <si>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</si>
  <si>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</si>
  <si>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</si>
  <si>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</si>
  <si>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</si>
  <si>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</si>
  <si>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</si>
  <si>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</si>
  <si>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</si>
  <si>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</si>
  <si>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</si>
  <si>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</si>
  <si>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</si>
  <si>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</si>
  <si>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</si>
  <si>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</si>
  <si>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</si>
  <si>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</si>
  <si>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</si>
  <si>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</si>
  <si>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</si>
  <si>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</si>
  <si>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</si>
  <si>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</si>
  <si>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</si>
  <si>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</si>
  <si>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</si>
  <si>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</si>
  <si>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</si>
  <si>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</si>
  <si>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</si>
  <si>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</si>
  <si>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</si>
  <si>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</si>
  <si>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</si>
  <si>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</si>
  <si>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</si>
  <si>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</si>
  <si>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</si>
  <si>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</si>
  <si>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</si>
  <si>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</si>
  <si>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</si>
  <si>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</si>
  <si>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</si>
  <si>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</si>
  <si>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</si>
  <si>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</si>
  <si>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</si>
  <si>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</si>
  <si>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</si>
  <si>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</si>
  <si>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</si>
  <si>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</si>
  <si>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</si>
  <si>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</si>
  <si>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</si>
  <si>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</si>
  <si>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</si>
  <si>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</si>
  <si>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</si>
  <si>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</si>
  <si>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</si>
  <si>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</si>
  <si>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</si>
  <si>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</si>
  <si>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</si>
  <si>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</si>
  <si>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</si>
  <si>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</si>
  <si>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</si>
  <si>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</si>
  <si>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</si>
  <si>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</si>
  <si>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</si>
  <si>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</si>
  <si>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</si>
  <si>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</si>
  <si>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</si>
  <si>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</si>
  <si>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</si>
  <si>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</si>
  <si>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</si>
  <si>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</si>
  <si>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</si>
  <si>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</si>
  <si>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</si>
  <si>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</si>
  <si>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</si>
  <si>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</si>
  <si>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</si>
  <si>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</si>
  <si>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</si>
  <si>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</si>
  <si>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</si>
  <si>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</si>
  <si>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</si>
  <si>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</si>
  <si>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</si>
  <si>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</si>
  <si>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</si>
  <si>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</si>
  <si>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</si>
  <si>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</si>
  <si>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</si>
  <si>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</si>
  <si>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</si>
  <si>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</si>
  <si>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</si>
  <si>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</si>
  <si>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</si>
  <si>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</si>
  <si>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</si>
  <si>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</si>
  <si>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</si>
  <si>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</si>
  <si>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</si>
  <si>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</si>
  <si>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</si>
  <si>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</si>
  <si>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</si>
  <si>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</si>
  <si>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</si>
  <si>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</si>
  <si>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</si>
  <si>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</si>
  <si>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</si>
  <si>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</si>
  <si>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</si>
  <si>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</si>
  <si>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</si>
  <si>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</si>
  <si>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</si>
  <si>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</si>
  <si>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</si>
  <si>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</si>
  <si>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</si>
  <si>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</si>
  <si>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</si>
  <si>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</si>
  <si>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</si>
  <si>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</si>
  <si>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</si>
  <si>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</si>
  <si>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</si>
  <si>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</si>
  <si>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</si>
  <si>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</si>
  <si>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</si>
  <si>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</si>
  <si>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</si>
  <si>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</si>
  <si>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</si>
  <si>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</si>
  <si>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</si>
  <si>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</si>
  <si>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</si>
  <si>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</si>
  <si>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</si>
  <si>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</si>
  <si>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</si>
  <si>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</si>
  <si>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</si>
  <si>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</si>
  <si>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</si>
  <si>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</si>
  <si>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</si>
  <si>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</si>
  <si>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</si>
  <si>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</si>
  <si>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</si>
  <si>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</si>
  <si>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</si>
  <si>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</si>
  <si>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</si>
  <si>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</si>
  <si>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</si>
  <si>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</si>
  <si>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</si>
  <si>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</si>
  <si>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</si>
  <si>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</si>
  <si>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</si>
  <si>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</si>
  <si>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</si>
  <si>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</si>
  <si>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</si>
  <si>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</si>
  <si>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</si>
  <si>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</si>
  <si>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</si>
  <si>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</si>
  <si>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</si>
  <si>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</si>
  <si>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</si>
  <si>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</si>
  <si>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</si>
  <si>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</si>
  <si>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</si>
  <si>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</si>
  <si>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</si>
  <si>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</si>
  <si>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</si>
  <si>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</si>
  <si>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</si>
  <si>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</si>
  <si>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</si>
  <si>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</si>
  <si>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</si>
  <si>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</si>
  <si>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</si>
  <si>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</si>
  <si>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</si>
  <si>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</si>
  <si>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</si>
  <si>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</si>
  <si>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</si>
  <si>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</si>
  <si>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</si>
  <si>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</si>
  <si>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</si>
  <si>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</si>
  <si>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</si>
  <si>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</si>
  <si>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</si>
  <si>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</si>
  <si>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</si>
  <si>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</si>
  <si>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</si>
  <si>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</si>
  <si>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</si>
  <si>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</si>
  <si>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</si>
  <si>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</si>
  <si>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</si>
  <si>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</si>
  <si>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</si>
  <si>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</si>
  <si>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</si>
  <si>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</si>
  <si>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</si>
  <si>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</si>
  <si>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</si>
  <si>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</si>
  <si>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</si>
  <si>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</si>
  <si>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</si>
  <si>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</si>
  <si>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</si>
  <si>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</si>
  <si>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</si>
  <si>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</si>
  <si>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</si>
  <si>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</si>
  <si>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</si>
  <si>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</si>
  <si>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</si>
  <si>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</si>
  <si>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</si>
  <si>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</si>
  <si>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</si>
  <si>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</si>
  <si>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</si>
  <si>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</si>
  <si>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</si>
  <si>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</si>
  <si>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</si>
  <si>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</si>
  <si>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</si>
  <si>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</si>
  <si>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</si>
  <si>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</si>
  <si>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</si>
  <si>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</si>
  <si>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</si>
  <si>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</si>
  <si>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</si>
  <si>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</si>
  <si>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</si>
  <si>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</si>
  <si>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</si>
  <si>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</si>
  <si>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</si>
  <si>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</si>
  <si>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</si>
  <si>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</si>
  <si>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</si>
  <si>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</si>
  <si>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</si>
  <si>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</si>
  <si>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</si>
  <si>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</si>
  <si>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</si>
  <si>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</si>
  <si>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</si>
  <si>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</si>
  <si>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</si>
  <si>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</si>
  <si>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</si>
  <si>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</si>
  <si>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</si>
  <si>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</si>
  <si>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</si>
  <si>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</si>
  <si>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</si>
  <si>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</si>
  <si>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</si>
  <si>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</si>
  <si>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</si>
  <si>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</si>
  <si>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</si>
  <si>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</si>
  <si>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</si>
  <si>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</si>
  <si>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</si>
  <si>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</si>
  <si>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</si>
  <si>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</si>
  <si>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</si>
  <si>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</si>
  <si>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</si>
  <si>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</si>
  <si>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</si>
  <si>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</si>
  <si>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</si>
  <si>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</si>
  <si>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</si>
  <si>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</si>
  <si>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</si>
  <si>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</si>
  <si>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</si>
  <si>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</si>
  <si>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</si>
  <si>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</si>
  <si>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</si>
  <si>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</si>
  <si>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</si>
  <si>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</si>
  <si>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</si>
  <si>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</si>
  <si>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</si>
  <si>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</si>
  <si>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</si>
  <si>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</si>
  <si>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</si>
  <si>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</si>
  <si>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</si>
  <si>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</si>
  <si>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</si>
  <si>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</si>
  <si>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</si>
  <si>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</si>
  <si>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</si>
  <si>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</si>
  <si>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</si>
  <si>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</si>
  <si>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</si>
  <si>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</si>
  <si>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</si>
  <si>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</si>
  <si>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</si>
  <si>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</si>
  <si>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</si>
  <si>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</si>
  <si>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</si>
  <si>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</si>
  <si>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</si>
  <si>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</si>
  <si>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</si>
  <si>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</si>
  <si>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</si>
  <si>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</si>
  <si>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</si>
  <si>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</si>
  <si>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</si>
  <si>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</si>
  <si>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</si>
  <si>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</si>
  <si>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</si>
  <si>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</si>
  <si>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</si>
  <si>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</si>
  <si>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</si>
  <si>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</si>
  <si>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</si>
  <si>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</si>
  <si>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</si>
  <si>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</si>
  <si>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</si>
  <si>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</si>
  <si>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</si>
  <si>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</si>
  <si>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</si>
  <si>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</si>
  <si>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</si>
  <si>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</si>
  <si>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</si>
  <si>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</si>
  <si>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</si>
  <si>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</si>
  <si>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</si>
  <si>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</si>
  <si>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</si>
  <si>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</si>
  <si>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</si>
  <si>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</si>
  <si>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</si>
  <si>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</si>
  <si>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</si>
  <si>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</si>
  <si>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</si>
  <si>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</si>
  <si>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</si>
  <si>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</si>
  <si>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</si>
  <si>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</si>
  <si>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</si>
  <si>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</si>
  <si>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</si>
  <si>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</si>
  <si>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</si>
  <si>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</si>
  <si>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</si>
  <si>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</si>
  <si>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</si>
  <si>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</si>
  <si>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</si>
  <si>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</si>
  <si>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</si>
  <si>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</si>
  <si>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</si>
  <si>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</si>
  <si>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</si>
  <si>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</si>
  <si>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</si>
  <si>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</si>
  <si>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</si>
  <si>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</si>
  <si>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</si>
  <si>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</si>
  <si>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</si>
  <si>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</si>
  <si>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</si>
  <si>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</si>
  <si>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</si>
  <si>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</si>
  <si>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</si>
  <si>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</si>
  <si>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</si>
  <si>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</si>
  <si>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</si>
  <si>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</si>
  <si>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</si>
  <si>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</si>
  <si>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</si>
  <si>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</si>
  <si>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</si>
  <si>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</si>
  <si>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</si>
  <si>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</si>
  <si>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</si>
  <si>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</si>
  <si>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</si>
  <si>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</si>
  <si>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</si>
  <si>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</si>
  <si>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</si>
  <si>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</si>
  <si>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</si>
  <si>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</si>
  <si>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</si>
  <si>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</si>
  <si>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</si>
  <si>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</si>
  <si>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</si>
  <si>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</si>
  <si>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</si>
  <si>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</si>
  <si>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</si>
  <si>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</si>
  <si>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</si>
  <si>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</si>
  <si>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</si>
  <si>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</si>
  <si>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</si>
  <si>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</si>
  <si>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</si>
  <si>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</si>
  <si>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</si>
  <si>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</si>
  <si>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</si>
  <si>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</si>
  <si>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</si>
  <si>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</si>
  <si>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</si>
  <si>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</si>
  <si>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</si>
  <si>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</si>
  <si>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</si>
  <si>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</si>
  <si>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</si>
  <si>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</si>
  <si>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</si>
  <si>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</si>
  <si>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</si>
  <si>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</si>
  <si>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</si>
  <si>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</si>
  <si>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</si>
  <si>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</si>
  <si>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</si>
  <si>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</si>
  <si>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</si>
  <si>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</si>
  <si>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</si>
  <si>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</si>
  <si>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</si>
  <si>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</si>
  <si>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</si>
  <si>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</si>
  <si>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</si>
  <si>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</si>
  <si>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</si>
  <si>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</si>
  <si>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</si>
  <si>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</si>
  <si>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</si>
  <si>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</si>
  <si>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</si>
  <si>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</si>
  <si>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</si>
  <si>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</si>
  <si>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</si>
  <si>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</si>
  <si>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</si>
  <si>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</si>
  <si>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</si>
  <si>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</si>
  <si>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</si>
  <si>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</si>
  <si>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</si>
  <si>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</si>
  <si>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</si>
  <si>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</si>
  <si>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</si>
  <si>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</si>
  <si>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</si>
  <si>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</si>
  <si>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</si>
  <si>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</si>
  <si>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</si>
  <si>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</si>
  <si>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</si>
  <si>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</si>
  <si>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</si>
  <si>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</si>
  <si>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</si>
  <si>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</si>
  <si>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</si>
  <si>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</si>
  <si>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</si>
  <si>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</si>
  <si>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</si>
  <si>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</si>
  <si>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</si>
  <si>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</si>
  <si>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</si>
  <si>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</si>
  <si>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</si>
  <si>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</si>
  <si>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</si>
  <si>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</si>
  <si>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</si>
  <si>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</si>
  <si>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</si>
  <si>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</si>
  <si>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</si>
  <si>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</si>
  <si>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</si>
  <si>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</si>
  <si>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</si>
  <si>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</si>
  <si>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</si>
  <si>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</si>
  <si>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</si>
  <si>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</si>
  <si>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</si>
  <si>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</si>
  <si>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</si>
  <si>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</si>
  <si>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</si>
  <si>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</si>
  <si>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</si>
  <si>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</si>
  <si>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</si>
  <si>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</si>
  <si>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</si>
  <si>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</si>
  <si>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</si>
  <si>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</si>
  <si>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</si>
  <si>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</si>
  <si>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</si>
  <si>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</si>
  <si>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</si>
  <si>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</si>
  <si>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</si>
  <si>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</si>
  <si>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</si>
  <si>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</si>
  <si>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</si>
  <si>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</si>
  <si>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</si>
  <si>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</si>
  <si>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</si>
  <si>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</si>
  <si>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</si>
  <si>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</si>
  <si>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</si>
  <si>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</si>
  <si>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</si>
  <si>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</si>
  <si>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</si>
  <si>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</si>
  <si>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</si>
  <si>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</si>
  <si>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</si>
  <si>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</si>
  <si>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</si>
  <si>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</si>
  <si>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</si>
  <si>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</si>
  <si>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</si>
  <si>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</si>
  <si>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</si>
  <si>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</si>
  <si>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</si>
  <si>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</si>
  <si>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</si>
  <si>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</si>
  <si>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</si>
  <si>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</si>
  <si>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</si>
  <si>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</si>
  <si>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</si>
  <si>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</si>
  <si>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</si>
  <si>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</si>
  <si>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</si>
  <si>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</si>
  <si>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</si>
  <si>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</si>
  <si>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</si>
  <si>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</si>
  <si>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</si>
  <si>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</si>
  <si>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</si>
  <si>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</si>
  <si>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</si>
  <si>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</si>
  <si>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</si>
  <si>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</si>
  <si>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</si>
  <si>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</si>
  <si>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</si>
  <si>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</si>
  <si>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</si>
  <si>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</si>
  <si>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</si>
  <si>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</si>
  <si>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</si>
  <si>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</si>
  <si>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</si>
  <si>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</si>
  <si>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</si>
  <si>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</si>
  <si>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</si>
  <si>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</si>
  <si>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</si>
  <si>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</si>
  <si>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</si>
  <si>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</si>
  <si>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</si>
  <si>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</si>
  <si>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</si>
  <si>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</si>
  <si>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</si>
  <si>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</si>
  <si>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</si>
  <si>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</si>
  <si>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</si>
  <si>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</si>
  <si>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</si>
  <si>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</si>
  <si>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</si>
  <si>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</si>
  <si>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</si>
  <si>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</si>
  <si>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</si>
  <si>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</si>
  <si>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</si>
  <si>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</si>
  <si>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</si>
  <si>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</si>
  <si>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</si>
  <si>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</si>
  <si>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</si>
  <si>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</si>
  <si>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</si>
  <si>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</si>
  <si>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</si>
  <si>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</si>
  <si>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</si>
  <si>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</si>
  <si>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</si>
  <si>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</si>
  <si>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</si>
  <si>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</si>
  <si>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</si>
  <si>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</si>
  <si>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</si>
  <si>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</si>
  <si>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</si>
  <si>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</si>
  <si>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</si>
  <si>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</si>
  <si>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</si>
  <si>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</si>
  <si>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</si>
  <si>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</si>
  <si>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</si>
  <si>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</si>
  <si>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</si>
  <si>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</si>
  <si>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</si>
  <si>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</si>
  <si>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</si>
  <si>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</si>
  <si>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</si>
  <si>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</si>
  <si>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</si>
  <si>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</si>
  <si>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</si>
  <si>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</si>
  <si>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</si>
  <si>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</si>
  <si>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</si>
  <si>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</si>
  <si>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</si>
  <si>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</si>
  <si>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</si>
  <si>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</si>
  <si>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</si>
  <si>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</si>
  <si>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</si>
  <si>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</si>
  <si>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</si>
  <si>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</si>
  <si>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</si>
  <si>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</si>
  <si>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</si>
  <si>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</si>
  <si>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</si>
  <si>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</si>
  <si>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</si>
  <si>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</si>
  <si>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</si>
  <si>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</si>
  <si>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</si>
  <si>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</si>
  <si>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</si>
  <si>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</si>
  <si>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</si>
  <si>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</si>
  <si>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</si>
  <si>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</si>
  <si>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</si>
  <si>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</si>
  <si>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</si>
  <si>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</si>
  <si>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</si>
  <si>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</si>
  <si>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</si>
  <si>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</si>
  <si>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</si>
  <si>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</si>
  <si>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</si>
  <si>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</si>
  <si>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</si>
  <si>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</si>
  <si>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</si>
  <si>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</si>
  <si>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</si>
  <si>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</si>
  <si>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</si>
  <si>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</si>
  <si>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</si>
  <si>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</si>
  <si>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</si>
  <si>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</si>
  <si>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</si>
  <si>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</si>
  <si>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</si>
  <si>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</si>
  <si>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</si>
  <si>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</si>
  <si>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</si>
  <si>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</si>
  <si>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</si>
  <si>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</si>
  <si>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</si>
  <si>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</si>
  <si>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</si>
  <si>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</si>
  <si>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</si>
  <si>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</si>
  <si>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</si>
  <si>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</si>
  <si>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</si>
  <si>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</si>
  <si>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</si>
  <si>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</si>
  <si>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</si>
  <si>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</si>
  <si>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</si>
  <si>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</si>
  <si>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</si>
  <si>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</si>
  <si>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</si>
  <si>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</si>
  <si>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</si>
  <si>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</si>
  <si>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</si>
  <si>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</si>
  <si>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</si>
  <si>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</si>
  <si>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</si>
  <si>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</si>
  <si>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</si>
  <si>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</si>
  <si>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</si>
  <si>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</si>
  <si>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</si>
  <si>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</si>
  <si>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</si>
  <si>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</si>
  <si>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</si>
  <si>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</si>
  <si>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</si>
  <si>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</si>
  <si>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</si>
  <si>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</si>
  <si>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</si>
  <si>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</si>
  <si>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</si>
  <si>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</si>
  <si>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</si>
  <si>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</si>
  <si>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</si>
  <si>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</si>
  <si>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</si>
  <si>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</si>
  <si>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</si>
  <si>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</si>
  <si>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</si>
  <si>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</si>
  <si>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</si>
  <si>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</si>
  <si>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</si>
  <si>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</si>
  <si>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</si>
  <si>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</si>
  <si>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</si>
  <si>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</si>
  <si>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</si>
  <si>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</si>
  <si>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</si>
  <si>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</si>
  <si>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</si>
  <si>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</si>
  <si>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</si>
  <si>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</si>
  <si>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</si>
  <si>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</si>
  <si>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</si>
  <si>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</si>
  <si>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</si>
  <si>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</si>
  <si>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</si>
  <si>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</si>
  <si>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</si>
  <si>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</si>
  <si>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</si>
  <si>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</si>
  <si>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</si>
  <si>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</si>
  <si>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</si>
  <si>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</si>
  <si>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</si>
  <si>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</si>
  <si>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</si>
  <si>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</si>
  <si>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</si>
  <si>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</si>
  <si>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</si>
  <si>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</si>
  <si>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</si>
  <si>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</si>
  <si>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</si>
  <si>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</si>
  <si>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</si>
  <si>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</si>
  <si>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</si>
  <si>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</si>
  <si>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</si>
  <si>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</si>
  <si>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</si>
  <si>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</si>
  <si>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</si>
  <si>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</si>
  <si>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</si>
  <si>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</si>
  <si>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</si>
  <si>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</si>
  <si>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</si>
  <si>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</si>
  <si>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</si>
  <si>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</si>
  <si>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</si>
  <si>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</si>
  <si>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</si>
  <si>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</si>
  <si>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</si>
  <si>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</si>
  <si>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</si>
  <si>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</si>
  <si>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</si>
  <si>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</si>
  <si>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</si>
  <si>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</si>
  <si>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</si>
  <si>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</si>
  <si>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</si>
  <si>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</si>
  <si>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</si>
  <si>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</si>
  <si>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</si>
  <si>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</si>
  <si>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</si>
  <si>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</si>
  <si>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</si>
  <si>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</si>
  <si>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</si>
  <si>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</si>
  <si>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</si>
  <si>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</si>
  <si>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</si>
  <si>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</si>
  <si>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</si>
  <si>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</si>
  <si>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</si>
  <si>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</si>
  <si>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</si>
  <si>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</si>
  <si>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</si>
  <si>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</si>
  <si>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</si>
  <si>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</si>
  <si>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</si>
  <si>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</si>
  <si>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</si>
  <si>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</si>
  <si>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</si>
  <si>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</si>
  <si>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</si>
  <si>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</si>
  <si>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</si>
  <si>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</si>
  <si>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</si>
  <si>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</si>
  <si>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</si>
  <si>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</si>
  <si>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</si>
  <si>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</si>
  <si>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</si>
  <si>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</si>
  <si>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</si>
  <si>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</si>
  <si>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</si>
  <si>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</si>
  <si>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</si>
  <si>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</si>
  <si>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</si>
  <si>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</si>
  <si>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</si>
  <si>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</si>
  <si>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</si>
  <si>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</si>
  <si>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</si>
  <si>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</si>
  <si>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</si>
  <si>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</si>
  <si>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</si>
  <si>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</si>
  <si>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</si>
  <si>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</si>
  <si>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</si>
  <si>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</si>
  <si>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</si>
  <si>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</si>
  <si>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</si>
  <si>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</si>
  <si>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</si>
  <si>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</si>
  <si>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</si>
  <si>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</si>
  <si>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</si>
  <si>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</si>
  <si>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</si>
  <si>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</si>
  <si>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</si>
  <si>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</si>
  <si>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</si>
  <si>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</si>
  <si>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</si>
  <si>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</si>
  <si>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</si>
  <si>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</si>
  <si>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</si>
  <si>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</si>
  <si>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</si>
  <si>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</si>
  <si>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</si>
  <si>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</si>
  <si>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</si>
  <si>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</si>
  <si>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</si>
  <si>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</si>
  <si>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</si>
  <si>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</si>
  <si>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</si>
  <si>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</si>
  <si>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</si>
  <si>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</si>
  <si>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</si>
  <si>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</si>
  <si>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</si>
  <si>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</si>
  <si>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</si>
  <si>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</si>
  <si>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</si>
  <si>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</si>
  <si>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</si>
  <si>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</si>
  <si>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</si>
  <si>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</si>
  <si>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</si>
  <si>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</si>
  <si>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</si>
  <si>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</si>
  <si>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</si>
  <si>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</si>
  <si>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</si>
  <si>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</si>
  <si>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</si>
  <si>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</si>
  <si>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</si>
  <si>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</si>
  <si>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</si>
  <si>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</si>
  <si>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</si>
  <si>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</si>
  <si>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</si>
  <si>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</si>
  <si>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</si>
  <si>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</si>
  <si>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</si>
  <si>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</si>
  <si>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</si>
  <si>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</si>
  <si>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</si>
  <si>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</si>
  <si>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</si>
  <si>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</si>
  <si>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</si>
  <si>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</si>
  <si>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</si>
  <si>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</si>
  <si>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</si>
  <si>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</si>
  <si>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</si>
  <si>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</si>
  <si>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</si>
  <si>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</si>
  <si>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</si>
  <si>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</si>
  <si>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</si>
  <si>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</si>
  <si>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</si>
  <si>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</si>
  <si>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</si>
  <si>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</si>
  <si>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</si>
  <si>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</si>
  <si>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</si>
  <si>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</si>
  <si>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</si>
  <si>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</si>
  <si>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</si>
  <si>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</si>
  <si>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</si>
  <si>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</si>
  <si>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</si>
  <si>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</si>
  <si>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</si>
  <si>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</si>
  <si>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</si>
  <si>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</si>
  <si>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</si>
  <si>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</si>
  <si>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</si>
  <si>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</si>
  <si>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</si>
  <si>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</si>
  <si>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</si>
  <si>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</si>
  <si>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</si>
  <si>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</si>
  <si>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</si>
  <si>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</si>
  <si>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</si>
  <si>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</si>
  <si>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</si>
  <si>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</si>
  <si>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</si>
  <si>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</si>
  <si>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</si>
  <si>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</si>
  <si>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</si>
  <si>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</si>
  <si>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</si>
  <si>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</si>
  <si>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</si>
  <si>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</si>
  <si>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</si>
  <si>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</si>
  <si>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</si>
  <si>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</si>
  <si>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</si>
  <si>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</si>
  <si>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</si>
  <si>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</si>
  <si>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</si>
  <si>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</si>
  <si>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</si>
  <si>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</si>
  <si>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</si>
  <si>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</si>
  <si>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</si>
  <si>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</si>
  <si>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</si>
  <si>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</si>
  <si>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</si>
  <si>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</si>
  <si>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</si>
  <si>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</si>
  <si>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</si>
  <si>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</si>
  <si>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</si>
  <si>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</si>
  <si>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</si>
  <si>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</si>
  <si>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</si>
  <si>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</si>
  <si>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</si>
  <si>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</si>
  <si>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</si>
  <si>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</si>
  <si>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</si>
  <si>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</si>
  <si>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</si>
  <si>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</si>
  <si>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</si>
  <si>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</si>
  <si>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</si>
  <si>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</si>
  <si>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</si>
  <si>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</si>
  <si>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</si>
  <si>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</si>
  <si>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</si>
  <si>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</si>
  <si>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</si>
  <si>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</si>
  <si>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</si>
  <si>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</si>
  <si>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</si>
  <si>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</si>
  <si>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</si>
  <si>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</si>
  <si>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</si>
  <si>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</si>
  <si>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</si>
  <si>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</si>
  <si>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</si>
  <si>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</si>
  <si>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</si>
  <si>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</si>
  <si>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</si>
  <si>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</si>
  <si>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</si>
  <si>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</si>
  <si>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</si>
  <si>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</si>
  <si>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</si>
  <si>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</si>
  <si>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</si>
  <si>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</si>
  <si>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</si>
  <si>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</si>
  <si>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</si>
  <si>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</si>
  <si>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</si>
  <si>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</si>
  <si>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</si>
  <si>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</si>
  <si>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</si>
  <si>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</si>
  <si>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</si>
  <si>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</si>
  <si>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</si>
  <si>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</si>
  <si>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</si>
  <si>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</si>
  <si>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</si>
  <si>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</si>
  <si>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</si>
  <si>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</si>
  <si>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</si>
  <si>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</si>
  <si>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</si>
  <si>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</si>
  <si>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</si>
  <si>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</si>
  <si>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</si>
  <si>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</si>
  <si>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</si>
  <si>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</si>
  <si>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</si>
  <si>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</si>
  <si>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</si>
  <si>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</si>
  <si>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</si>
  <si>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</si>
  <si>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</si>
  <si>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</si>
  <si>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</si>
  <si>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</si>
  <si>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</si>
  <si>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</si>
  <si>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</si>
  <si>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</si>
  <si>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</si>
  <si>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</si>
  <si>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</si>
  <si>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</si>
  <si>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</si>
  <si>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</si>
  <si>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</si>
  <si>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</si>
  <si>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</si>
  <si>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</si>
  <si>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</si>
  <si>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</si>
  <si>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</si>
  <si>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</si>
  <si>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</si>
  <si>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</si>
  <si>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</si>
  <si>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</si>
  <si>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</si>
  <si>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</si>
  <si>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</si>
  <si>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</si>
  <si>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</si>
  <si>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</si>
  <si>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</si>
  <si>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</si>
  <si>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</si>
  <si>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</si>
  <si>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</si>
  <si>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</si>
  <si>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</si>
  <si>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</si>
  <si>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</si>
  <si>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</si>
  <si>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</si>
  <si>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</si>
  <si>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</si>
  <si>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</si>
  <si>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</si>
  <si>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</si>
  <si>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</si>
  <si>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</si>
  <si>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</si>
  <si>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</si>
  <si>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</si>
  <si>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</si>
  <si>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</si>
  <si>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</si>
  <si>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</si>
  <si>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</si>
  <si>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</si>
  <si>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</si>
  <si>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</si>
  <si>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</si>
  <si>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</si>
  <si>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</si>
  <si>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</si>
  <si>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</si>
  <si>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</si>
  <si>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</si>
  <si>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</si>
  <si>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</si>
  <si>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</si>
  <si>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</si>
  <si>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</si>
  <si>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</si>
  <si>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</si>
  <si>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</si>
  <si>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</si>
  <si>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</si>
  <si>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</si>
  <si>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</si>
  <si>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</si>
  <si>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</si>
  <si>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</si>
  <si>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</si>
  <si>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</si>
  <si>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</si>
  <si>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</si>
  <si>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</si>
  <si>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</si>
  <si>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</si>
  <si>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</si>
  <si>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</si>
  <si>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</si>
  <si>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</si>
  <si>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</si>
  <si>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</si>
  <si>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</si>
  <si>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</si>
  <si>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</si>
  <si>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</si>
  <si>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</si>
  <si>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</si>
  <si>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</si>
  <si>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</si>
  <si>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</si>
  <si>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</si>
  <si>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</si>
  <si>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</si>
  <si>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</si>
  <si>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</si>
  <si>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</si>
  <si>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</si>
  <si>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</si>
  <si>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</si>
  <si>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</si>
  <si>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</si>
  <si>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</si>
  <si>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</si>
  <si>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</si>
  <si>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</si>
  <si>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</si>
  <si>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</si>
  <si>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</si>
  <si>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</si>
  <si>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</si>
  <si>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</si>
  <si>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</si>
  <si>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</si>
  <si>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</si>
  <si>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</si>
  <si>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</si>
  <si>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</si>
  <si>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</si>
  <si>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</si>
  <si>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</si>
  <si>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</si>
  <si>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</si>
  <si>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</si>
  <si>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</si>
  <si>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</si>
  <si>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</si>
  <si>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</si>
  <si>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</si>
  <si>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</si>
  <si>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</si>
  <si>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</si>
  <si>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</si>
  <si>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</si>
  <si>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</si>
  <si>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</si>
  <si>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</si>
  <si>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</si>
  <si>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</si>
  <si>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</si>
  <si>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</si>
  <si>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</si>
  <si>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</si>
  <si>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</si>
  <si>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</si>
  <si>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</si>
  <si>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</si>
  <si>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</si>
  <si>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</si>
  <si>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</si>
  <si>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</si>
  <si>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</si>
  <si>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</si>
  <si>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</si>
  <si>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</si>
  <si>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</si>
  <si>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</si>
  <si>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</si>
  <si>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</si>
  <si>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</si>
  <si>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</si>
  <si>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</si>
  <si>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</si>
  <si>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</si>
  <si>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</si>
  <si>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</si>
  <si>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</si>
  <si>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</si>
  <si>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</si>
  <si>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</si>
  <si>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</si>
  <si>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</si>
  <si>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</si>
  <si>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</si>
  <si>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</si>
  <si>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</si>
  <si>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</si>
  <si>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</si>
  <si>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</si>
  <si>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</si>
  <si>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</si>
  <si>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</si>
  <si>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</si>
  <si>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</si>
  <si>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</si>
  <si>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</si>
  <si>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</si>
  <si>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</si>
  <si>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</si>
  <si>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</si>
  <si>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</si>
  <si>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</si>
  <si>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</si>
  <si>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</si>
  <si>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</si>
  <si>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</si>
  <si>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</si>
  <si>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</si>
  <si>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</si>
  <si>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</si>
  <si>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</si>
  <si>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</si>
  <si>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</si>
  <si>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</si>
  <si>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</si>
  <si>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</si>
  <si>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</si>
  <si>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</si>
  <si>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</si>
  <si>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</si>
  <si>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</si>
  <si>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</si>
  <si>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</si>
  <si>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</si>
  <si>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</si>
  <si>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</si>
  <si>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</si>
  <si>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</si>
  <si>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</si>
  <si>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</si>
  <si>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</si>
  <si>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</si>
  <si>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</si>
  <si>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</si>
  <si>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</si>
  <si>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</si>
  <si>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</si>
  <si>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</si>
  <si>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</si>
  <si>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</si>
  <si>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</si>
  <si>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</si>
  <si>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</si>
  <si>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</si>
  <si>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</si>
  <si>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</si>
  <si>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</si>
  <si>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</si>
  <si>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</si>
  <si>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</si>
  <si>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</si>
  <si>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</si>
  <si>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</si>
  <si>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</si>
  <si>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</si>
  <si>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</si>
  <si>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</si>
  <si>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</si>
  <si>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</si>
  <si>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</si>
  <si>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</si>
  <si>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</si>
  <si>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</si>
  <si>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</si>
  <si>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</si>
  <si>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</si>
  <si>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</si>
  <si>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</si>
  <si>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</si>
  <si>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</si>
  <si>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</si>
  <si>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</si>
  <si>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</si>
  <si>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</si>
  <si>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</si>
  <si>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</si>
  <si>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</si>
  <si>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</si>
  <si>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</si>
  <si>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</si>
  <si>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</si>
  <si>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</si>
  <si>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</si>
  <si>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</si>
  <si>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</si>
  <si>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</si>
  <si>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</si>
  <si>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</si>
  <si>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</si>
  <si>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</si>
  <si>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</si>
  <si>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</si>
  <si>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</si>
  <si>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</si>
  <si>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</si>
  <si>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</si>
  <si>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</si>
  <si>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</si>
  <si>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</si>
  <si>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</si>
  <si>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</si>
  <si>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</si>
  <si>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</si>
  <si>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</si>
  <si>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</si>
  <si>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</si>
  <si>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</si>
  <si>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</si>
  <si>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</si>
  <si>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</si>
  <si>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</si>
  <si>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</si>
  <si>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</si>
  <si>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</si>
  <si>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</si>
  <si>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</si>
  <si>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</si>
  <si>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</si>
  <si>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</si>
  <si>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</si>
  <si>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</si>
  <si>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</si>
  <si>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</si>
  <si>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</si>
  <si>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</si>
  <si>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</si>
  <si>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</si>
  <si>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</si>
  <si>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</si>
  <si>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</si>
  <si>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</si>
  <si>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</si>
  <si>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</si>
  <si>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</si>
  <si>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</si>
  <si>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</si>
  <si>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</si>
  <si>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</si>
  <si>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</si>
  <si>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</si>
  <si>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</si>
  <si>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</si>
  <si>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</si>
  <si>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</si>
  <si>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</si>
  <si>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</si>
  <si>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</si>
  <si>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</si>
  <si>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</si>
  <si>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</si>
  <si>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</si>
  <si>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</si>
  <si>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</si>
  <si>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</si>
  <si>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</si>
  <si>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</si>
  <si>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</si>
  <si>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</si>
  <si>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</si>
  <si>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</si>
  <si>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</si>
  <si>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</si>
  <si>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</si>
  <si>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</si>
  <si>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</si>
  <si>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</si>
  <si>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</si>
  <si>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</si>
  <si>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</si>
  <si>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</si>
  <si>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</si>
  <si>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</si>
  <si>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</si>
  <si>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</si>
  <si>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</si>
  <si>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</si>
  <si>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</si>
  <si>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</si>
  <si>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</si>
  <si>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</si>
  <si>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</si>
  <si>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</si>
  <si>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</si>
  <si>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</si>
  <si>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</si>
  <si>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</si>
  <si>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</si>
  <si>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</si>
  <si>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</si>
  <si>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</si>
  <si>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</si>
  <si>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</si>
  <si>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</si>
  <si>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</si>
  <si>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</si>
  <si>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</si>
  <si>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</si>
  <si>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</si>
  <si>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</si>
  <si>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</si>
  <si>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</si>
  <si>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</si>
  <si>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</si>
  <si>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</si>
  <si>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</si>
  <si>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</si>
  <si>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</si>
  <si>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</si>
  <si>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</si>
  <si>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</si>
  <si>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</si>
  <si>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</si>
  <si>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</si>
  <si>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</si>
  <si>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</si>
  <si>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</si>
  <si>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</si>
  <si>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</si>
  <si>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</si>
  <si>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</si>
  <si>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</si>
  <si>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</si>
  <si>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</si>
  <si>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</si>
  <si>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</si>
  <si>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</si>
  <si>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</si>
  <si>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</si>
  <si>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</si>
  <si>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</si>
  <si>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</si>
  <si>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</si>
  <si>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</si>
  <si>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</si>
  <si>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</si>
  <si>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</si>
  <si>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</si>
  <si>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</si>
  <si>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</si>
  <si>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</si>
  <si>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</si>
  <si>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</si>
  <si>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</si>
  <si>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</si>
  <si>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</si>
  <si>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</si>
  <si>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</si>
  <si>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</si>
  <si>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</si>
  <si>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</si>
  <si>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</si>
  <si>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</si>
  <si>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</si>
  <si>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</si>
  <si>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</si>
  <si>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</si>
  <si>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</si>
  <si>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</si>
  <si>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</si>
  <si>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</si>
  <si>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</si>
  <si>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</si>
  <si>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</si>
  <si>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</si>
  <si>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</si>
  <si>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</si>
  <si>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</si>
  <si>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</si>
  <si>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</si>
  <si>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</si>
  <si>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</si>
  <si>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</si>
  <si>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</si>
  <si>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</si>
  <si>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</si>
  <si>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</si>
  <si>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</si>
  <si>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</si>
  <si>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</si>
  <si>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</si>
  <si>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</si>
  <si>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</si>
  <si>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</si>
  <si>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</si>
  <si>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</si>
  <si>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</si>
  <si>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</si>
  <si>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</si>
  <si>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</si>
  <si>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</si>
  <si>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</si>
  <si>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</si>
  <si>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</si>
  <si>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</si>
  <si>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</si>
  <si>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</si>
  <si>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</si>
  <si>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</si>
  <si>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</si>
  <si>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</si>
  <si>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</si>
  <si>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</si>
  <si>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</si>
  <si>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</si>
  <si>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</si>
  <si>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</si>
  <si>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</si>
  <si>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</si>
  <si>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</si>
  <si>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</si>
  <si>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</si>
  <si>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</si>
  <si>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</si>
  <si>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</si>
  <si>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</si>
  <si>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</si>
  <si>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</si>
  <si>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</si>
  <si>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</si>
  <si>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</si>
  <si>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</si>
  <si>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</si>
  <si>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</si>
  <si>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</si>
  <si>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</si>
  <si>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</si>
  <si>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</si>
  <si>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</si>
  <si>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</si>
  <si>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</si>
  <si>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</si>
  <si>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</si>
  <si>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</si>
  <si>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</si>
  <si>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</si>
  <si>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</si>
  <si>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</si>
  <si>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</si>
  <si>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</si>
  <si>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</si>
  <si>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</si>
  <si>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</si>
  <si>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</si>
  <si>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</si>
  <si>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</si>
  <si>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</si>
  <si>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</si>
  <si>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</si>
  <si>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</si>
  <si>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</si>
  <si>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</si>
  <si>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</si>
  <si>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</si>
  <si>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</si>
  <si>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</si>
  <si>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</si>
  <si>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</si>
  <si>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</si>
  <si>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</si>
  <si>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</si>
  <si>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</si>
  <si>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</si>
  <si>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</si>
  <si>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</si>
  <si>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</si>
  <si>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</si>
  <si>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</si>
  <si>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</si>
  <si>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</si>
  <si>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</si>
  <si>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</si>
  <si>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</si>
  <si>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</si>
  <si>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</si>
  <si>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</si>
  <si>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</si>
  <si>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</si>
  <si>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</si>
  <si>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</si>
  <si>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</si>
  <si>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</si>
  <si>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</si>
  <si>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</si>
  <si>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</si>
  <si>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</si>
  <si>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</si>
  <si>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</si>
  <si>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</si>
  <si>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</si>
  <si>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</si>
  <si>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</si>
  <si>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</si>
  <si>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</si>
  <si>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</si>
  <si>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</si>
  <si>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</si>
  <si>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</si>
  <si>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</si>
  <si>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</si>
  <si>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</si>
  <si>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</si>
  <si>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</si>
  <si>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</si>
  <si>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</si>
  <si>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</si>
  <si>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</si>
  <si>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</si>
  <si>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</si>
  <si>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</si>
  <si>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</si>
  <si>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</si>
  <si>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</si>
  <si>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</si>
  <si>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</si>
  <si>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</si>
  <si>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</si>
  <si>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</si>
  <si>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</si>
  <si>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</si>
  <si>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</si>
  <si>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</si>
  <si>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</si>
  <si>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</si>
  <si>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</si>
  <si>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</si>
  <si>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</si>
  <si>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</si>
  <si>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</si>
  <si>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</si>
  <si>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</si>
  <si>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</si>
  <si>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</si>
  <si>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</si>
  <si>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</si>
  <si>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</si>
  <si>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</si>
  <si>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</si>
  <si>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</si>
  <si>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</si>
  <si>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</si>
  <si>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</si>
  <si>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</si>
  <si>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</si>
  <si>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</si>
  <si>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</si>
  <si>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</si>
  <si>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</si>
  <si>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</si>
  <si>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</si>
  <si>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</si>
  <si>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</si>
  <si>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</si>
  <si>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</si>
  <si>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</si>
  <si>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</si>
  <si>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</si>
  <si>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</si>
  <si>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</si>
  <si>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</si>
  <si>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</si>
  <si>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</si>
  <si>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</si>
  <si>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</si>
  <si>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</si>
  <si>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</si>
  <si>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</si>
  <si>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</si>
  <si>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</si>
  <si>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</si>
  <si>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</si>
  <si>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</si>
  <si>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</si>
  <si>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</si>
  <si>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</si>
  <si>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</si>
  <si>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</si>
  <si>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</si>
  <si>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</si>
  <si>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</si>
  <si>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</si>
  <si>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</si>
  <si>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</si>
  <si>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</si>
  <si>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</si>
  <si>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</si>
  <si>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</si>
  <si>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</si>
  <si>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</si>
  <si>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</si>
  <si>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</si>
  <si>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</si>
  <si>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</si>
  <si>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</si>
  <si>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</si>
  <si>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</si>
  <si>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</si>
  <si>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</si>
  <si>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</si>
  <si>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</si>
  <si>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</si>
  <si>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</si>
  <si>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</si>
  <si>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</si>
  <si>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</si>
  <si>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</si>
  <si>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</si>
  <si>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</si>
  <si>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</si>
  <si>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</si>
  <si>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</si>
  <si>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</si>
  <si>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</si>
  <si>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</si>
  <si>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</si>
  <si>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</si>
  <si>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</si>
  <si>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</si>
  <si>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</si>
  <si>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</si>
  <si>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</si>
  <si>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</si>
  <si>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</si>
  <si>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</si>
  <si>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</si>
  <si>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</si>
  <si>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</si>
  <si>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</si>
  <si>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</si>
  <si>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</si>
  <si>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</si>
  <si>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</si>
  <si>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</si>
  <si>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</si>
  <si>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</si>
  <si>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</si>
  <si>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</si>
  <si>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</si>
  <si>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</si>
  <si>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</si>
  <si>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</si>
  <si>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</si>
  <si>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</si>
  <si>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</si>
  <si>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</si>
  <si>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</si>
  <si>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</si>
  <si>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</si>
  <si>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</si>
  <si>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</si>
  <si>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</si>
  <si>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</si>
  <si>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</si>
  <si>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</si>
  <si>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</si>
  <si>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</si>
  <si>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</si>
  <si>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</si>
  <si>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</si>
  <si>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</si>
  <si>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</si>
  <si>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</si>
  <si>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</si>
  <si>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</si>
  <si>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</si>
  <si>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</si>
  <si>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</si>
  <si>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</si>
  <si>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</si>
  <si>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</si>
  <si>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</si>
  <si>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</si>
  <si>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</si>
  <si>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</si>
  <si>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</si>
  <si>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</si>
  <si>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</si>
  <si>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</si>
  <si>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</si>
  <si>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</si>
  <si>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</si>
  <si>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</si>
  <si>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</si>
  <si>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</si>
  <si>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</si>
  <si>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</si>
  <si>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</si>
  <si>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</si>
  <si>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</si>
  <si>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</si>
  <si>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</si>
  <si>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</si>
  <si>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</si>
  <si>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</si>
  <si>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</si>
  <si>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</si>
  <si>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</si>
  <si>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</si>
  <si>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</si>
  <si>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</si>
  <si>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</si>
  <si>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</si>
  <si>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</si>
  <si>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</si>
  <si>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</si>
  <si>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</si>
  <si>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</si>
  <si>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</si>
  <si>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</si>
  <si>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</si>
  <si>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</si>
  <si>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</si>
  <si>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</si>
  <si>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</si>
  <si>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</si>
  <si>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</si>
  <si>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</si>
  <si>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</si>
  <si>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</si>
  <si>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</si>
  <si>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</si>
  <si>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</si>
  <si>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</si>
  <si>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</si>
  <si>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</si>
  <si>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</si>
  <si>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</si>
  <si>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</si>
  <si>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</si>
  <si>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</si>
  <si>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</si>
  <si>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</si>
  <si>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</si>
  <si>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</si>
  <si>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</si>
  <si>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</si>
  <si>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</si>
  <si>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</si>
  <si>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</si>
  <si>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</si>
  <si>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</si>
  <si>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</si>
  <si>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</si>
  <si>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</si>
  <si>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</si>
  <si>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</si>
  <si>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</si>
  <si>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</si>
  <si>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</si>
  <si>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</si>
  <si>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</si>
  <si>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</si>
  <si>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</si>
  <si>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</si>
  <si>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</si>
  <si>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</si>
  <si>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</si>
  <si>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</si>
  <si>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</si>
  <si>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</si>
  <si>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</si>
  <si>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</si>
  <si>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</si>
  <si>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</si>
  <si>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</si>
  <si>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</si>
  <si>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</si>
  <si>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</si>
  <si>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</si>
  <si>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</si>
  <si>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</si>
  <si>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</si>
  <si>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</si>
  <si>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</si>
  <si>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</si>
  <si>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</si>
  <si>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</si>
  <si>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</si>
  <si>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</si>
  <si>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</si>
  <si>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</si>
  <si>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</si>
  <si>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</si>
  <si>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</si>
  <si>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</si>
  <si>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</si>
  <si>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</si>
  <si>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</si>
  <si>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</si>
  <si>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</si>
  <si>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</si>
  <si>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</si>
  <si>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</si>
  <si>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</si>
  <si>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</si>
  <si>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</si>
  <si>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</si>
  <si>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</si>
  <si>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</si>
  <si>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</si>
  <si>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</si>
  <si>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</si>
  <si>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</si>
  <si>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</si>
  <si>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</si>
  <si>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</si>
  <si>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</si>
  <si>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</si>
  <si>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</si>
  <si>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</si>
  <si>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</si>
  <si>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</si>
  <si>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</si>
  <si>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</si>
  <si>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</si>
  <si>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</si>
  <si>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</si>
  <si>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</si>
  <si>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</si>
  <si>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</si>
  <si>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</si>
  <si>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</si>
  <si>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</si>
  <si>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</si>
  <si>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</si>
  <si>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</si>
  <si>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</si>
  <si>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</si>
  <si>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</si>
  <si>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</si>
  <si>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</si>
  <si>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</si>
  <si>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</si>
  <si>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</si>
  <si>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</si>
  <si>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</si>
  <si>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</si>
  <si>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</si>
  <si>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</si>
  <si>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</si>
  <si>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</si>
  <si>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</si>
  <si>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</si>
  <si>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</si>
  <si>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</si>
  <si>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</si>
  <si>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</si>
  <si>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</si>
  <si>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</si>
  <si>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</si>
  <si>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</si>
  <si>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</si>
  <si>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</si>
  <si>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</si>
  <si>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</si>
  <si>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</si>
  <si>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</si>
  <si>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</si>
  <si>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</si>
  <si>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</si>
  <si>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</si>
  <si>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</si>
  <si>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</si>
  <si>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</si>
  <si>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</si>
  <si>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</si>
  <si>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</si>
  <si>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</si>
  <si>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</si>
  <si>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</si>
  <si>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</si>
  <si>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</si>
  <si>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</si>
  <si>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</si>
  <si>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</si>
  <si>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</si>
  <si>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</si>
  <si>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</si>
  <si>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</si>
  <si>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</si>
  <si>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</si>
  <si>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</si>
  <si>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</si>
  <si>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</si>
  <si>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</si>
  <si>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</si>
  <si>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</si>
  <si>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</si>
  <si>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</si>
  <si>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</si>
  <si>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</si>
  <si>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</si>
  <si>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</si>
  <si>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</si>
  <si>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</si>
  <si>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</si>
  <si>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</si>
  <si>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</si>
  <si>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</si>
  <si>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</si>
  <si>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</si>
  <si>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</si>
  <si>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</si>
  <si>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</si>
  <si>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</si>
  <si>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</si>
  <si>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</si>
  <si>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</si>
  <si>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</si>
  <si>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</si>
  <si>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</si>
  <si>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</si>
  <si>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</si>
  <si>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</si>
  <si>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</si>
  <si>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</si>
  <si>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</si>
  <si>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</si>
  <si>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</si>
  <si>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</si>
  <si>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</si>
  <si>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</si>
  <si>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</si>
  <si>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</si>
  <si>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</si>
  <si>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</si>
  <si>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</si>
  <si>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</si>
  <si>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</si>
  <si>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</si>
  <si>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</si>
  <si>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</si>
  <si>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</si>
  <si>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</si>
  <si>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</si>
  <si>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</si>
  <si>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</si>
  <si>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</si>
  <si>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</si>
  <si>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</si>
  <si>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</si>
  <si>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</si>
  <si>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</si>
  <si>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</si>
  <si>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</si>
  <si>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</si>
  <si>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</si>
  <si>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</si>
  <si>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</si>
  <si>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</si>
  <si>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</si>
  <si>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</si>
  <si>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</si>
  <si>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</si>
  <si>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</si>
  <si>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</si>
  <si>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</si>
  <si>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</si>
  <si>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</si>
  <si>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</si>
  <si>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</si>
  <si>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</si>
  <si>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</si>
  <si>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</si>
  <si>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</si>
  <si>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</si>
  <si>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</si>
  <si>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</si>
  <si>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</si>
  <si>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</si>
  <si>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</si>
  <si>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</si>
  <si>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</si>
  <si>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</si>
  <si>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</si>
  <si>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</si>
  <si>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</si>
  <si>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</si>
  <si>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</si>
  <si>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</si>
  <si>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</si>
  <si>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</si>
  <si>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</si>
  <si>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</si>
  <si>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</si>
  <si>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</si>
  <si>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</si>
  <si>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</si>
  <si>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</si>
  <si>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</si>
  <si>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</si>
  <si>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</si>
  <si>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</si>
  <si>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</si>
  <si>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</si>
  <si>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</si>
  <si>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</si>
  <si>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</si>
  <si>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</si>
  <si>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</si>
  <si>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</si>
  <si>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</si>
  <si>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</si>
  <si>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</si>
  <si>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</si>
  <si>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</si>
  <si>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</si>
  <si>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</si>
  <si>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</si>
  <si>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</si>
  <si>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</si>
  <si>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</si>
  <si>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</si>
  <si>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</si>
  <si>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</si>
  <si>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</si>
  <si>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</si>
  <si>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</si>
  <si>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</si>
  <si>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</si>
  <si>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</si>
  <si>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</si>
  <si>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</si>
  <si>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</si>
  <si>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</si>
  <si>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</si>
  <si>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</si>
  <si>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</si>
  <si>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</si>
  <si>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</si>
  <si>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</si>
  <si>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</si>
  <si>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</si>
  <si>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</si>
  <si>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</si>
  <si>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</si>
  <si>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</si>
  <si>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</si>
  <si>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</si>
  <si>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</si>
  <si>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</si>
  <si>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</si>
  <si>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</si>
  <si>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</si>
  <si>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</si>
  <si>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</si>
  <si>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</si>
  <si>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</si>
  <si>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</si>
  <si>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</si>
  <si>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</si>
  <si>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</si>
  <si>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</si>
  <si>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</si>
  <si>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</si>
  <si>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</si>
  <si>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</si>
  <si>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</si>
  <si>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</si>
  <si>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</si>
  <si>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</si>
  <si>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</si>
  <si>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</si>
  <si>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</si>
  <si>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</si>
  <si>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</si>
  <si>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</si>
  <si>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</si>
  <si>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</si>
  <si>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</si>
  <si>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</si>
  <si>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</si>
  <si>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</si>
  <si>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</si>
  <si>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</si>
  <si>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</si>
  <si>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</si>
  <si>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</si>
  <si>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</si>
  <si>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</si>
  <si>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</si>
  <si>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</si>
  <si>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</si>
  <si>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</si>
  <si>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</si>
  <si>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</si>
  <si>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</si>
  <si>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</si>
  <si>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</si>
  <si>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</si>
  <si>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</si>
  <si>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</si>
  <si>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</si>
  <si>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</si>
  <si>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</si>
  <si>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</si>
  <si>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</si>
  <si>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</si>
  <si>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</si>
  <si>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</si>
  <si>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</si>
  <si>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</si>
  <si>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</si>
  <si>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</si>
  <si>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</si>
  <si>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</si>
  <si>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</si>
  <si>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</si>
  <si>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</si>
  <si>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</si>
  <si>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</si>
  <si>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</si>
  <si>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</si>
  <si>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</si>
  <si>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</si>
  <si>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</si>
  <si>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</si>
  <si>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</si>
  <si>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</si>
  <si>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</si>
  <si>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</si>
  <si>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</si>
  <si>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</si>
  <si>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</si>
  <si>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</si>
  <si>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</si>
  <si>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</si>
  <si>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</si>
  <si>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</si>
  <si>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</si>
  <si>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</si>
  <si>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</si>
  <si>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</si>
  <si>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</si>
  <si>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</si>
  <si>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</si>
  <si>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</si>
  <si>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</si>
  <si>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</si>
  <si>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</si>
  <si>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</si>
  <si>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</si>
  <si>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</si>
  <si>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</si>
  <si>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</si>
  <si>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</si>
  <si>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</si>
  <si>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</si>
  <si>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</si>
  <si>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</si>
  <si>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</si>
  <si>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</si>
  <si>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</si>
  <si>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</si>
  <si>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</si>
  <si>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</si>
  <si>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</si>
  <si>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</si>
  <si>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</si>
  <si>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</si>
  <si>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</si>
  <si>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</si>
  <si>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</si>
  <si>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</si>
  <si>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</si>
  <si>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</si>
  <si>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</si>
  <si>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</si>
  <si>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</si>
  <si>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</si>
  <si>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</si>
  <si>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</si>
  <si>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</si>
  <si>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</si>
  <si>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</si>
  <si>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</si>
  <si>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</si>
  <si>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</si>
  <si>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</si>
  <si>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</si>
  <si>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</si>
  <si>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</si>
  <si>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</si>
  <si>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</si>
  <si>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</si>
  <si>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</si>
  <si>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</si>
  <si>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</si>
  <si>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</si>
  <si>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</si>
  <si>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</si>
  <si>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</si>
  <si>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</si>
  <si>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</si>
  <si>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</si>
  <si>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</si>
  <si>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</si>
  <si>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</si>
  <si>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</si>
  <si>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</si>
  <si>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</si>
  <si>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</si>
  <si>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</si>
  <si>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</si>
  <si>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</si>
  <si>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</si>
  <si>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</si>
  <si>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</si>
  <si>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</si>
  <si>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</si>
  <si>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</si>
  <si>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</si>
  <si>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</si>
  <si>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</si>
  <si>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</si>
  <si>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</si>
  <si>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</si>
  <si>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</si>
  <si>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</si>
  <si>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</si>
  <si>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</si>
  <si>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</si>
  <si>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</si>
  <si>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</si>
  <si>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</si>
  <si>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</si>
  <si>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</si>
  <si>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</si>
  <si>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</si>
  <si>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</si>
  <si>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</si>
  <si>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</si>
  <si>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</si>
  <si>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</si>
  <si>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</si>
  <si>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</si>
  <si>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</si>
  <si>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</si>
  <si>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</si>
  <si>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</si>
  <si>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</si>
  <si>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</si>
  <si>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</si>
  <si>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</si>
  <si>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</si>
  <si>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</si>
  <si>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</si>
  <si>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</si>
  <si>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</si>
  <si>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</si>
  <si>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</si>
  <si>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</si>
  <si>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</si>
  <si>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</si>
  <si>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</si>
  <si>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</si>
  <si>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</si>
  <si>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</si>
  <si>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</si>
  <si>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</si>
  <si>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</si>
  <si>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</si>
  <si>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</si>
  <si>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</si>
  <si>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</si>
  <si>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</si>
  <si>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</si>
  <si>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</si>
  <si>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</si>
  <si>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</si>
  <si>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</si>
  <si>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</si>
  <si>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</si>
  <si>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</si>
  <si>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</si>
  <si>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</si>
  <si>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</si>
  <si>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</si>
  <si>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</si>
  <si>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</si>
  <si>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</si>
  <si>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</si>
  <si>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</si>
  <si>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</si>
  <si>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</si>
  <si>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</si>
  <si>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</si>
  <si>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</si>
  <si>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</si>
  <si>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</si>
  <si>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</si>
  <si>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</si>
  <si>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</si>
  <si>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</si>
  <si>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</si>
  <si>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</si>
  <si>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</si>
  <si>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</si>
  <si>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</si>
  <si>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</si>
  <si>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</si>
  <si>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</si>
  <si>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</si>
  <si>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</si>
  <si>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</si>
  <si>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</si>
  <si>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</si>
  <si>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</si>
  <si>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</si>
  <si>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</si>
  <si>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</si>
  <si>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</si>
  <si>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</si>
  <si>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</si>
  <si>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</si>
  <si>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</si>
  <si>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</si>
  <si>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</si>
  <si>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</si>
  <si>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</si>
  <si>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</si>
  <si>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</si>
  <si>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</si>
  <si>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</si>
  <si>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</si>
  <si>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</si>
  <si>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</si>
  <si>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</si>
  <si>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</si>
  <si>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</si>
  <si>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</si>
  <si>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</si>
  <si>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</si>
  <si>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</si>
  <si>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</si>
  <si>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</si>
  <si>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</si>
  <si>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</si>
  <si>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</si>
  <si>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</si>
  <si>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</si>
  <si>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</si>
  <si>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</si>
  <si>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</si>
  <si>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</si>
  <si>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</si>
  <si>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</si>
  <si>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</si>
  <si>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</si>
  <si>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</si>
  <si>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</si>
  <si>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</si>
  <si>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</si>
  <si>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</si>
  <si>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</si>
  <si>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</si>
  <si>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</si>
  <si>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</si>
  <si>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</si>
  <si>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</si>
  <si>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</si>
  <si>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</si>
  <si>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</si>
  <si>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</si>
  <si>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</si>
  <si>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</si>
  <si>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</si>
  <si>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</si>
  <si>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</si>
  <si>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</si>
  <si>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</si>
  <si>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</si>
  <si>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</si>
  <si>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</si>
  <si>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</si>
  <si>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</si>
  <si>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</si>
  <si>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</si>
  <si>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</si>
  <si>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</si>
  <si>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</si>
  <si>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</si>
  <si>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</si>
  <si>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</si>
  <si>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</si>
  <si>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</si>
  <si>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</si>
  <si>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</si>
  <si>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</si>
  <si>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</si>
  <si>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</si>
  <si>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</si>
  <si>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</si>
  <si>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</si>
  <si>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</si>
  <si>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</si>
  <si>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</si>
  <si>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</si>
  <si>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</si>
  <si>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</si>
  <si>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</si>
  <si>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</si>
  <si>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</si>
  <si>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</si>
  <si>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</si>
  <si>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</si>
  <si>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</si>
  <si>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</si>
  <si>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</si>
  <si>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</si>
  <si>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</si>
  <si>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</si>
  <si>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</si>
  <si>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</si>
  <si>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</si>
  <si>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</si>
  <si>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</si>
  <si>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</si>
  <si>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</si>
  <si>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</si>
  <si>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</si>
  <si>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</si>
  <si>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</si>
  <si>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</si>
  <si>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</si>
  <si>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</si>
  <si>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</si>
  <si>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</si>
  <si>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</si>
  <si>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</si>
  <si>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</si>
  <si>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</si>
  <si>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</si>
  <si>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</si>
  <si>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</si>
  <si>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</si>
  <si>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</si>
  <si>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</si>
  <si>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</si>
  <si>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</si>
  <si>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</si>
  <si>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</si>
  <si>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</si>
  <si>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</si>
  <si>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</si>
  <si>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</si>
  <si>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</si>
  <si>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</si>
  <si>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</si>
  <si>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</si>
  <si>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</si>
  <si>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</si>
  <si>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</si>
  <si>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</si>
  <si>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</si>
  <si>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</si>
  <si>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</si>
  <si>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</si>
  <si>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</si>
  <si>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</si>
  <si>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</si>
  <si>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</si>
  <si>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</si>
  <si>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</si>
  <si>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</si>
  <si>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</si>
  <si>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</si>
  <si>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</si>
  <si>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</si>
  <si>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</si>
  <si>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</si>
  <si>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</si>
  <si>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</si>
  <si>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</si>
  <si>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</si>
  <si>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</si>
  <si>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</si>
  <si>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</si>
  <si>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</si>
  <si>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</si>
  <si>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</si>
  <si>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</si>
  <si>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</si>
  <si>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</si>
  <si>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</si>
  <si>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</si>
  <si>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</si>
  <si>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</si>
  <si>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</si>
  <si>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</si>
  <si>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</si>
  <si>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</si>
  <si>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</si>
  <si>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</si>
  <si>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</si>
  <si>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</si>
  <si>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</si>
  <si>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</si>
  <si>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</si>
  <si>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</si>
  <si>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</si>
  <si>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</si>
  <si>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</si>
  <si>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</si>
  <si>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</si>
  <si>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</si>
  <si>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</si>
  <si>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</si>
  <si>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</si>
  <si>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</si>
  <si>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</si>
  <si>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</si>
  <si>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</si>
  <si>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</si>
  <si>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</si>
  <si>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</si>
  <si>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</si>
  <si>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</si>
  <si>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</si>
  <si>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</si>
  <si>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</si>
  <si>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</si>
  <si>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</si>
  <si>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</si>
  <si>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</si>
  <si>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</si>
  <si>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</si>
  <si>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</si>
  <si>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</si>
  <si>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</si>
  <si>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</si>
  <si>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</si>
  <si>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</si>
  <si>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</si>
  <si>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</si>
  <si>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</si>
  <si>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</si>
  <si>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</si>
  <si>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</si>
  <si>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</si>
  <si>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</si>
  <si>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</si>
  <si>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</si>
  <si>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</si>
  <si>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</si>
  <si>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</si>
  <si>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</si>
  <si>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</si>
  <si>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</si>
  <si>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</si>
  <si>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</si>
  <si>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</si>
  <si>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</si>
  <si>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</si>
  <si>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</si>
  <si>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</si>
  <si>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</si>
  <si>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</si>
  <si>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</si>
  <si>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</si>
  <si>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</si>
  <si>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</si>
  <si>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</si>
  <si>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</si>
  <si>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</si>
  <si>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</si>
  <si>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</si>
  <si>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</si>
  <si>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</si>
  <si>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</si>
  <si>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</si>
  <si>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</si>
  <si>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</si>
  <si>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</si>
  <si>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</si>
  <si>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</si>
  <si>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</si>
  <si>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</si>
  <si>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</si>
  <si>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</si>
  <si>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</si>
  <si>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</si>
  <si>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</si>
  <si>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</si>
  <si>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</si>
  <si>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</si>
  <si>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</si>
  <si>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</si>
  <si>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</si>
  <si>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</si>
  <si>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</si>
  <si>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</si>
  <si>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</si>
  <si>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</si>
  <si>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</si>
  <si>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</si>
  <si>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</si>
  <si>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</si>
  <si>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</si>
  <si>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</si>
  <si>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</si>
  <si>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</si>
  <si>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</si>
  <si>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</si>
  <si>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</si>
  <si>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</si>
  <si>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</si>
  <si>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</si>
  <si>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</si>
  <si>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</si>
  <si>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</si>
  <si>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</si>
  <si>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</si>
  <si>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</si>
  <si>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</si>
  <si>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</si>
  <si>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</si>
  <si>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</si>
  <si>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</si>
  <si>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</si>
  <si>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</si>
  <si>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</si>
  <si>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</si>
  <si>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</si>
  <si>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</si>
  <si>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</si>
  <si>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</si>
  <si>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</si>
  <si>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</si>
  <si>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</si>
  <si>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</si>
  <si>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</si>
  <si>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</si>
  <si>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</si>
  <si>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</si>
  <si>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</si>
  <si>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</si>
  <si>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</si>
  <si>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</si>
  <si>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</si>
  <si>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</si>
  <si>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</si>
  <si>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</si>
  <si>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</si>
  <si>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</si>
  <si>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</si>
  <si>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</si>
  <si>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</si>
  <si>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</si>
  <si>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</si>
  <si>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</si>
  <si>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</si>
  <si>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</si>
  <si>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</si>
  <si>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</si>
  <si>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</si>
  <si>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</si>
  <si>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</si>
  <si>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</si>
  <si>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</si>
  <si>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</si>
  <si>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</si>
  <si>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</si>
  <si>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</si>
  <si>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</si>
  <si>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</si>
  <si>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</si>
  <si>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</si>
  <si>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</si>
  <si>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</si>
  <si>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</si>
  <si>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</si>
  <si>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</si>
  <si>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</si>
  <si>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</si>
  <si>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</si>
  <si>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</si>
  <si>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</si>
  <si>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</si>
  <si>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</si>
  <si>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</si>
  <si>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</si>
  <si>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</si>
  <si>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</si>
  <si>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</si>
  <si>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</si>
  <si>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</si>
  <si>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</si>
  <si>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</si>
  <si>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</si>
  <si>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</si>
  <si>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</si>
  <si>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</si>
  <si>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</si>
  <si>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</si>
  <si>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</si>
  <si>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</si>
  <si>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</si>
  <si>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</si>
  <si>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</si>
  <si>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</si>
  <si>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</si>
  <si>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</si>
  <si>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</si>
  <si>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</si>
  <si>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</si>
  <si>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</si>
  <si>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</si>
  <si>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</si>
  <si>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</si>
  <si>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</si>
  <si>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</si>
  <si>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</si>
  <si>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</si>
  <si>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</si>
  <si>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</si>
  <si>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</si>
  <si>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</si>
  <si>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</si>
  <si>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</si>
  <si>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</si>
  <si>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</si>
  <si>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</si>
  <si>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</si>
  <si>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</si>
  <si>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</si>
  <si>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</si>
  <si>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</si>
  <si>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</si>
  <si>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</si>
  <si>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</si>
  <si>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</si>
  <si>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</si>
  <si>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</si>
  <si>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</si>
  <si>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</si>
  <si>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</si>
  <si>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</si>
  <si>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</si>
  <si>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</si>
  <si>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</si>
  <si>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</si>
  <si>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</si>
  <si>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</si>
  <si>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</si>
  <si>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</si>
  <si>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</si>
  <si>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</si>
  <si>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</si>
  <si>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</si>
  <si>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</si>
  <si>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</si>
  <si>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</si>
  <si>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</si>
  <si>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</si>
  <si>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</si>
  <si>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</si>
  <si>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</si>
  <si>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</si>
  <si>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</si>
  <si>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</si>
  <si>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</si>
  <si>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</si>
  <si>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</si>
  <si>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</si>
  <si>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</si>
  <si>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</si>
  <si>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</si>
  <si>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</si>
  <si>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</si>
  <si>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</si>
  <si>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</si>
  <si>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</si>
  <si>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</si>
  <si>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</si>
  <si>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</si>
  <si>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</si>
  <si>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</si>
  <si>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</si>
  <si>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</si>
  <si>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</si>
  <si>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</si>
  <si>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</si>
  <si>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</si>
  <si>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</si>
  <si>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</si>
  <si>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</si>
  <si>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</si>
  <si>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</si>
  <si>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</si>
  <si>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</si>
  <si>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</si>
  <si>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</si>
  <si>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</si>
  <si>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</si>
  <si>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</si>
  <si>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</si>
  <si>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</si>
  <si>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</si>
  <si>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</si>
  <si>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</si>
  <si>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</si>
  <si>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</si>
  <si>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</si>
  <si>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</si>
  <si>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</si>
  <si>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</si>
  <si>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</si>
  <si>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</si>
  <si>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</si>
  <si>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</si>
  <si>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</si>
  <si>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</si>
  <si>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</si>
  <si>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</si>
  <si>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</si>
  <si>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</si>
  <si>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</si>
  <si>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</si>
  <si>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</si>
  <si>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</si>
  <si>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</si>
  <si>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</si>
  <si>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</si>
  <si>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</si>
  <si>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</si>
  <si>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</si>
  <si>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</si>
  <si>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</si>
  <si>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</si>
  <si>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</si>
  <si>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</si>
  <si>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</si>
  <si>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</si>
  <si>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</si>
  <si>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</si>
  <si>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</si>
  <si>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</si>
  <si>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</si>
  <si>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</si>
  <si>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</si>
  <si>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</si>
  <si>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</si>
  <si>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</si>
  <si>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</si>
  <si>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</si>
  <si>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</si>
  <si>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</si>
  <si>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</si>
  <si>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</si>
  <si>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</si>
  <si>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</si>
  <si>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</si>
  <si>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</si>
  <si>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</si>
  <si>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</si>
  <si>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</si>
  <si>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</si>
  <si>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</si>
  <si>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</si>
  <si>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</si>
  <si>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</si>
  <si>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</si>
  <si>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</si>
  <si>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</si>
  <si>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</si>
  <si>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</si>
  <si>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</si>
  <si>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</si>
  <si>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</si>
  <si>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</si>
  <si>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</si>
  <si>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</si>
  <si>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</si>
  <si>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</si>
  <si>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</si>
  <si>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</si>
  <si>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</si>
  <si>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</si>
  <si>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</si>
  <si>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</si>
  <si>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</si>
  <si>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</si>
  <si>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</si>
  <si>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</si>
  <si>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</si>
  <si>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</si>
  <si>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</si>
  <si>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</si>
  <si>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</si>
  <si>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</si>
  <si>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</si>
  <si>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</si>
  <si>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</si>
  <si>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</si>
  <si>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</si>
  <si>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</si>
  <si>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</si>
  <si>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</si>
  <si>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</si>
  <si>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</si>
  <si>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</si>
  <si>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</si>
  <si>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</si>
  <si>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</si>
  <si>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</si>
  <si>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</si>
  <si>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</si>
  <si>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</si>
  <si>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</si>
  <si>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</si>
  <si>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</si>
  <si>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</si>
  <si>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</si>
  <si>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</si>
  <si>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</si>
  <si>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</si>
  <si>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</si>
  <si>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</si>
  <si>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</si>
  <si>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</si>
  <si>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</si>
  <si>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</si>
  <si>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</si>
  <si>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</si>
  <si>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</si>
  <si>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</si>
  <si>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</si>
  <si>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</si>
  <si>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</si>
  <si>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</si>
  <si>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</si>
  <si>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</si>
  <si>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</si>
  <si>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</si>
  <si>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</si>
  <si>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</si>
  <si>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</si>
  <si>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</si>
  <si>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</si>
  <si>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</si>
  <si>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</si>
  <si>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</si>
  <si>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</si>
  <si>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</si>
  <si>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</si>
  <si>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</si>
  <si>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</si>
  <si>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</si>
  <si>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</si>
  <si>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</si>
  <si>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</si>
  <si>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</si>
  <si>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</si>
  <si>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</si>
  <si>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</si>
  <si>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</si>
  <si>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</si>
  <si>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</si>
  <si>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</si>
  <si>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</si>
  <si>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</si>
  <si>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</si>
  <si>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</si>
  <si>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</si>
  <si>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</si>
  <si>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</si>
  <si>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</si>
  <si>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</si>
  <si>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</si>
  <si>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</si>
  <si>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</si>
  <si>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</si>
  <si>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</si>
  <si>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</si>
  <si>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</si>
  <si>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</si>
  <si>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</si>
  <si>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</si>
  <si>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</si>
  <si>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</si>
  <si>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</si>
  <si>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</si>
  <si>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</si>
  <si>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</si>
  <si>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</si>
  <si>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</si>
  <si>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</si>
  <si>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</si>
  <si>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</si>
  <si>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</si>
  <si>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</si>
  <si>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</si>
  <si>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</si>
  <si>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</si>
  <si>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</si>
  <si>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</si>
  <si>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</si>
  <si>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</si>
  <si>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</si>
  <si>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</si>
  <si>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</si>
  <si>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</si>
  <si>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</si>
  <si>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</si>
  <si>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</si>
  <si>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</si>
  <si>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</si>
  <si>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</si>
  <si>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</si>
  <si>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</si>
  <si>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</si>
  <si>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</si>
  <si>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</si>
  <si>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</si>
  <si>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</si>
  <si>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</si>
  <si>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</si>
  <si>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</si>
  <si>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</si>
  <si>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</si>
  <si>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</si>
  <si>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</si>
  <si>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</si>
  <si>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</si>
  <si>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</si>
  <si>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</si>
  <si>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</si>
  <si>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</si>
  <si>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</si>
  <si>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</si>
  <si>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</si>
  <si>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</si>
  <si>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</si>
  <si>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</si>
  <si>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</si>
  <si>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</si>
  <si>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</si>
  <si>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</si>
  <si>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</si>
  <si>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</si>
  <si>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</si>
  <si>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</si>
  <si>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</si>
  <si>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</si>
  <si>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</si>
  <si>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</si>
  <si>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</si>
  <si>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</si>
  <si>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</si>
  <si>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</si>
  <si>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</si>
  <si>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</si>
  <si>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</si>
  <si>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</si>
  <si>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</si>
  <si>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</si>
  <si>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</si>
  <si>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</si>
  <si>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</si>
  <si>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</si>
  <si>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</si>
  <si>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</si>
  <si>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</si>
  <si>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</si>
  <si>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</si>
  <si>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</si>
  <si>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</si>
  <si>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</si>
  <si>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</si>
  <si>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</si>
  <si>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</si>
  <si>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</si>
  <si>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</si>
  <si>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</si>
  <si>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</si>
  <si>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</si>
  <si>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</si>
  <si>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</si>
  <si>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</si>
  <si>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</si>
  <si>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</si>
  <si>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</si>
  <si>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</si>
  <si>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</si>
  <si>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</si>
  <si>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</si>
  <si>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</si>
  <si>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</si>
  <si>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</si>
  <si>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</si>
  <si>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</si>
  <si>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</si>
  <si>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</si>
  <si>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</si>
  <si>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</si>
  <si>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</si>
  <si>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</si>
  <si>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</si>
  <si>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</si>
  <si>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</si>
  <si>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</si>
  <si>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</si>
  <si>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</si>
  <si>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</si>
  <si>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</si>
  <si>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</si>
  <si>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</si>
  <si>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</si>
  <si>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</si>
  <si>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</si>
  <si>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</si>
  <si>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</si>
  <si>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</si>
  <si>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</si>
  <si>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</si>
  <si>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</si>
  <si>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</si>
  <si>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</si>
  <si>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</si>
  <si>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</si>
  <si>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</si>
  <si>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</si>
  <si>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</si>
  <si>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</si>
  <si>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</si>
  <si>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</si>
  <si>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</si>
  <si>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</si>
  <si>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</si>
  <si>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</si>
  <si>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</si>
  <si>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</si>
  <si>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</si>
  <si>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</si>
  <si>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</si>
  <si>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</si>
  <si>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</si>
  <si>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</si>
  <si>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</si>
  <si>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</si>
  <si>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</si>
  <si>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</si>
  <si>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</si>
  <si>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</si>
  <si>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</si>
  <si>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</si>
  <si>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</si>
  <si>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</si>
  <si>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</si>
  <si>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</si>
  <si>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</si>
  <si>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</si>
  <si>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</si>
  <si>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</si>
  <si>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</si>
  <si>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</si>
  <si>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</si>
  <si>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</si>
  <si>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</si>
  <si>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</si>
  <si>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</si>
  <si>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</si>
  <si>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</si>
  <si>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</si>
  <si>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</si>
  <si>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</si>
  <si>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</si>
  <si>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</si>
  <si>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</si>
  <si>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</si>
  <si>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</si>
  <si>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</si>
  <si>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</si>
  <si>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</si>
  <si>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</si>
  <si>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</si>
  <si>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</si>
  <si>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</si>
  <si>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</si>
  <si>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</si>
  <si>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</si>
  <si>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</si>
  <si>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</si>
  <si>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</si>
  <si>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</si>
  <si>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</si>
  <si>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</si>
  <si>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</si>
  <si>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</si>
  <si>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</si>
  <si>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</si>
  <si>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</si>
  <si>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</si>
  <si>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</si>
  <si>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</si>
  <si>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</si>
  <si>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</si>
  <si>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</si>
  <si>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</si>
  <si>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</si>
  <si>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</si>
  <si>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</si>
  <si>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</si>
  <si>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</si>
  <si>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</si>
  <si>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</si>
  <si>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</si>
  <si>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</si>
  <si>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</si>
  <si>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</si>
  <si>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</si>
  <si>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</si>
  <si>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</si>
  <si>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</si>
  <si>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</si>
  <si>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</si>
  <si>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</si>
  <si>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</si>
  <si>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</si>
  <si>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</si>
  <si>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</si>
  <si>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</si>
  <si>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</si>
  <si>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</si>
  <si>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</si>
  <si>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</si>
  <si>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</si>
  <si>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</si>
  <si>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</si>
  <si>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</si>
  <si>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</si>
  <si>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</si>
  <si>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</si>
  <si>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</si>
  <si>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</si>
  <si>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</si>
  <si>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</si>
  <si>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</si>
  <si>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</si>
  <si>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</si>
  <si>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</si>
  <si>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</si>
  <si>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</si>
  <si>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</si>
  <si>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</si>
  <si>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</si>
  <si>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</si>
  <si>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</si>
  <si>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</si>
  <si>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</si>
  <si>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</si>
  <si>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</si>
  <si>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</si>
  <si>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</si>
  <si>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</si>
  <si>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</si>
  <si>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</si>
  <si>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</si>
  <si>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</si>
  <si>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</si>
  <si>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</si>
  <si>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</si>
  <si>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</si>
  <si>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</si>
  <si>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</si>
  <si>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</si>
  <si>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</si>
  <si>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</si>
  <si>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</si>
  <si>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</si>
  <si>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</si>
  <si>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</si>
  <si>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</si>
  <si>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</si>
  <si>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</si>
  <si>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</si>
  <si>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</si>
  <si>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</si>
  <si>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</si>
  <si>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</si>
  <si>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</si>
  <si>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</si>
  <si>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</si>
  <si>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</si>
  <si>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</si>
  <si>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</si>
  <si>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</si>
  <si>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</si>
  <si>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</si>
  <si>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</si>
  <si>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</si>
  <si>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</si>
  <si>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</si>
  <si>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</si>
  <si>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</si>
  <si>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</si>
  <si>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</si>
  <si>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</si>
  <si>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</si>
  <si>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</si>
  <si>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</si>
  <si>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</si>
  <si>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</si>
  <si>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</si>
  <si>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</si>
  <si>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</si>
  <si>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</si>
  <si>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</si>
  <si>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</si>
  <si>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</si>
  <si>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</si>
  <si>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</si>
  <si>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</si>
  <si>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</si>
  <si>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</si>
  <si>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</si>
  <si>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</si>
  <si>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</si>
  <si>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</si>
  <si>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</si>
  <si>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</si>
  <si>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</si>
  <si>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</si>
  <si>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</si>
  <si>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</si>
  <si>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</si>
  <si>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</si>
  <si>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</si>
  <si>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</si>
  <si>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</si>
  <si>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</si>
  <si>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</si>
  <si>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</si>
  <si>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</si>
  <si>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</si>
  <si>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</si>
  <si>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</si>
  <si>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</si>
  <si>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</si>
  <si>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</si>
  <si>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</si>
  <si>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</si>
  <si>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</si>
  <si>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</si>
  <si>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</si>
  <si>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</si>
  <si>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</si>
  <si>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</si>
  <si>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</si>
  <si>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</si>
  <si>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</si>
  <si>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</si>
  <si>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</si>
  <si>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</si>
  <si>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</si>
  <si>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</si>
  <si>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</si>
  <si>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</si>
  <si>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</si>
  <si>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</si>
  <si>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</si>
  <si>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</si>
  <si>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</si>
  <si>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</si>
  <si>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</si>
  <si>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</si>
  <si>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</si>
  <si>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</si>
  <si>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</si>
  <si>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</si>
  <si>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</si>
  <si>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</si>
  <si>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</si>
  <si>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</si>
  <si>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</si>
  <si>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</si>
  <si>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</si>
  <si>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</si>
  <si>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</si>
  <si>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</si>
  <si>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</si>
  <si>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</si>
  <si>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</si>
  <si>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</si>
  <si>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</si>
  <si>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</si>
  <si>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</si>
  <si>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</si>
  <si>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</si>
  <si>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</si>
  <si>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</si>
  <si>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</si>
  <si>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</si>
  <si>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</si>
  <si>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</si>
  <si>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</si>
  <si>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</si>
  <si>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</si>
  <si>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</si>
  <si>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</si>
  <si>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</si>
  <si>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</si>
  <si>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</si>
  <si>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</si>
  <si>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</si>
  <si>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</si>
  <si>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</si>
  <si>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</si>
  <si>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</si>
  <si>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</si>
  <si>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</si>
  <si>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</si>
  <si>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</si>
  <si>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</si>
  <si>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</si>
  <si>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</si>
  <si>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</si>
  <si>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</si>
  <si>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</si>
  <si>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</si>
  <si>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</si>
  <si>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</si>
  <si>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</si>
  <si>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</si>
  <si>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</si>
  <si>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</si>
  <si>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</si>
  <si>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</si>
  <si>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</si>
  <si>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</si>
  <si>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</si>
  <si>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</si>
  <si>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</si>
  <si>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</si>
  <si>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</si>
  <si>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</si>
  <si>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</si>
  <si>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</si>
  <si>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</si>
  <si>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</si>
  <si>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</si>
  <si>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</si>
  <si>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</si>
  <si>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</si>
  <si>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</si>
  <si>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</si>
  <si>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</si>
  <si>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</si>
  <si>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</si>
  <si>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</si>
  <si>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</si>
  <si>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</si>
  <si>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</si>
  <si>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</si>
  <si>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</si>
  <si>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</si>
  <si>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</si>
  <si>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</si>
  <si>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</si>
  <si>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</si>
  <si>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</si>
  <si>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</si>
  <si>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</si>
  <si>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</si>
  <si>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</si>
  <si>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</si>
  <si>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</si>
  <si>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</si>
  <si>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</si>
  <si>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</si>
  <si>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</si>
  <si>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</si>
  <si>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</si>
  <si>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</si>
  <si>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</si>
  <si>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</si>
  <si>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</si>
  <si>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</si>
  <si>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</si>
  <si>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</si>
  <si>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</si>
  <si>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</si>
  <si>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</si>
  <si>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</si>
  <si>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</si>
  <si>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</si>
  <si>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</si>
  <si>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</si>
  <si>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</si>
  <si>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</si>
  <si>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</si>
  <si>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</si>
  <si>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</si>
  <si>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</si>
  <si>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</si>
  <si>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</si>
  <si>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</si>
  <si>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</si>
  <si>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</si>
  <si>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</si>
  <si>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</si>
  <si>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</si>
  <si>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</si>
  <si>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</si>
  <si>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</si>
  <si>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</si>
  <si>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</si>
  <si>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</si>
  <si>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</si>
  <si>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</si>
  <si>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</si>
  <si>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</si>
  <si>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</si>
  <si>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</si>
  <si>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</si>
  <si>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</si>
  <si>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</si>
  <si>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</si>
  <si>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</si>
  <si>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</si>
  <si>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</si>
  <si>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</si>
  <si>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</si>
  <si>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</si>
  <si>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</si>
  <si>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</si>
  <si>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</si>
  <si>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</si>
  <si>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</si>
  <si>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</si>
  <si>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</si>
  <si>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</si>
  <si>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</si>
  <si>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</si>
  <si>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</si>
  <si>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</si>
  <si>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</si>
  <si>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</si>
  <si>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</si>
  <si>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</si>
  <si>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</si>
  <si>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</si>
  <si>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</si>
  <si>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</si>
  <si>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</si>
  <si>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</si>
  <si>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</si>
  <si>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</si>
  <si>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</si>
  <si>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</si>
  <si>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</si>
  <si>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</si>
  <si>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</si>
  <si>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</si>
  <si>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</si>
  <si>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</si>
  <si>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</si>
  <si>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</si>
  <si>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</si>
  <si>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</si>
  <si>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</si>
  <si>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</si>
  <si>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</si>
  <si>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</si>
  <si>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</si>
  <si>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</si>
  <si>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</si>
  <si>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</si>
  <si>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</si>
  <si>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</si>
  <si>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</si>
  <si>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</si>
  <si>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</si>
  <si>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</si>
  <si>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</si>
  <si>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</si>
  <si>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</si>
  <si>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</si>
  <si>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</si>
  <si>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</si>
  <si>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</si>
  <si>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</si>
  <si>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</si>
  <si>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</si>
  <si>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</si>
  <si>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</si>
  <si>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</si>
  <si>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</si>
  <si>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</si>
  <si>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</si>
  <si>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</si>
  <si>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</si>
  <si>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</si>
  <si>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</si>
  <si>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</si>
  <si>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</si>
  <si>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</si>
  <si>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</si>
  <si>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</si>
  <si>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</si>
  <si>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</si>
  <si>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</si>
  <si>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</si>
  <si>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</si>
  <si>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</si>
  <si>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</si>
  <si>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</si>
  <si>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</si>
  <si>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</si>
  <si>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</si>
  <si>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</si>
  <si>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</si>
  <si>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</si>
  <si>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</si>
  <si>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</si>
  <si>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</si>
  <si>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</si>
  <si>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</si>
  <si>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</si>
  <si>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</si>
  <si>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</si>
  <si>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</si>
  <si>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</si>
  <si>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</si>
  <si>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</si>
  <si>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</si>
  <si>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</si>
  <si>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</si>
  <si>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</si>
  <si>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</si>
  <si>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</si>
  <si>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</si>
  <si>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</si>
  <si>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</si>
  <si>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</si>
  <si>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</si>
  <si>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</si>
  <si>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</si>
  <si>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</si>
  <si>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</si>
  <si>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</si>
  <si>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</si>
  <si>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</si>
  <si>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</si>
  <si>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</si>
  <si>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</si>
  <si>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</si>
  <si>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</si>
  <si>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</si>
  <si>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</si>
  <si>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</si>
  <si>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</si>
  <si>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</si>
  <si>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</si>
  <si>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</si>
  <si>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</si>
  <si>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</si>
  <si>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</si>
  <si>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</si>
  <si>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</si>
  <si>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</si>
  <si>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</si>
  <si>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</si>
  <si>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</si>
  <si>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</si>
  <si>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</si>
  <si>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</si>
  <si>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</si>
  <si>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</si>
  <si>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</si>
  <si>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</si>
  <si>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</si>
  <si>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</si>
  <si>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</si>
  <si>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</si>
  <si>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</si>
  <si>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</si>
  <si>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</si>
  <si>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</si>
  <si>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</si>
  <si>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</si>
  <si>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</si>
  <si>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</si>
  <si>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</si>
  <si>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</si>
  <si>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</si>
  <si>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</si>
  <si>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</si>
  <si>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</si>
  <si>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</si>
  <si>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</si>
  <si>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</si>
  <si>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</si>
  <si>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</si>
  <si>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</si>
  <si>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</si>
  <si>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</si>
  <si>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</si>
  <si>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</si>
  <si>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</si>
  <si>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</si>
  <si>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</si>
  <si>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</si>
  <si>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</si>
  <si>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</si>
  <si>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</si>
  <si>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</si>
  <si>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</si>
  <si>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</si>
  <si>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</si>
  <si>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</si>
  <si>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</si>
  <si>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</si>
  <si>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</si>
  <si>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</si>
  <si>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</si>
  <si>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</si>
  <si>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</si>
  <si>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</si>
  <si>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</si>
  <si>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</si>
  <si>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</si>
  <si>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</si>
  <si>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</si>
  <si>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</si>
  <si>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</si>
  <si>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</si>
  <si>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</si>
  <si>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</si>
  <si>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</si>
  <si>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</si>
  <si>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</si>
  <si>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</si>
  <si>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</si>
  <si>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</si>
  <si>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</si>
  <si>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</si>
  <si>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</si>
  <si>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</si>
  <si>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</si>
  <si>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</si>
  <si>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</si>
  <si>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</si>
  <si>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</si>
  <si>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</si>
  <si>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</si>
  <si>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</si>
  <si>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</si>
  <si>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</si>
  <si>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</si>
  <si>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</si>
  <si>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</si>
  <si>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</si>
  <si>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</si>
  <si>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</si>
  <si>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</si>
  <si>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</si>
  <si>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</si>
  <si>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</si>
  <si>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</si>
  <si>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</si>
  <si>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</si>
  <si>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</si>
  <si>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</si>
  <si>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</si>
  <si>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</si>
  <si>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</si>
  <si>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</si>
  <si>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</si>
  <si>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</si>
  <si>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</si>
  <si>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</si>
  <si>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</si>
  <si>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</si>
  <si>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</si>
  <si>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</si>
  <si>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</si>
  <si>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</si>
  <si>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</si>
  <si>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</si>
  <si>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</si>
  <si>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</si>
  <si>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</si>
  <si>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</si>
  <si>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</si>
  <si>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</si>
  <si>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</si>
  <si>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</si>
  <si>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</si>
  <si>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</si>
  <si>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</si>
  <si>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</si>
  <si>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</si>
  <si>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</si>
  <si>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</si>
  <si>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</si>
  <si>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</si>
  <si>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</si>
  <si>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</si>
  <si>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</si>
  <si>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</si>
  <si>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</si>
  <si>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</si>
  <si>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</si>
  <si>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</si>
  <si>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</si>
  <si>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</si>
  <si>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</si>
  <si>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</si>
  <si>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</si>
  <si>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</si>
  <si>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</si>
  <si>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</si>
  <si>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</si>
  <si>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</si>
  <si>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</si>
  <si>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</si>
  <si>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</si>
  <si>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</si>
  <si>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</si>
  <si>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</si>
  <si>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</si>
  <si>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</si>
  <si>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</si>
  <si>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</si>
  <si>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</si>
  <si>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</si>
  <si>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</si>
  <si>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</si>
  <si>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</si>
  <si>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</si>
  <si>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</si>
  <si>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</si>
  <si>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</si>
  <si>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</si>
  <si>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</si>
  <si>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</si>
  <si>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</si>
  <si>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</si>
  <si>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</si>
  <si>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</si>
  <si>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</si>
  <si>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</si>
  <si>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</si>
  <si>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</si>
  <si>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</si>
  <si>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</si>
  <si>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</si>
  <si>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</si>
  <si>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</si>
  <si>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</si>
  <si>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</si>
  <si>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</si>
  <si>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</si>
  <si>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</si>
  <si>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</si>
  <si>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</si>
  <si>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</si>
  <si>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</si>
  <si>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</si>
  <si>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</si>
  <si>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</si>
  <si>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</si>
  <si>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</si>
  <si>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</si>
  <si>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</si>
  <si>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</si>
  <si>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</si>
  <si>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</si>
  <si>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</si>
  <si>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</si>
  <si>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</si>
  <si>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</si>
  <si>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</si>
  <si>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</si>
  <si>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</si>
  <si>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</si>
  <si>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</si>
  <si>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</si>
  <si>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</si>
  <si>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</si>
  <si>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</si>
  <si>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</si>
  <si>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</si>
  <si>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</si>
  <si>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</si>
  <si>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</si>
  <si>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</si>
  <si>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</si>
  <si>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</si>
  <si>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</si>
  <si>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</si>
  <si>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</si>
  <si>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</si>
  <si>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</si>
  <si>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</si>
  <si>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</si>
  <si>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</si>
  <si>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</si>
  <si>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</si>
  <si>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</si>
  <si>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</si>
  <si>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</si>
  <si>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</si>
  <si>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</si>
  <si>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</si>
  <si>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</si>
  <si>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</si>
  <si>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</si>
  <si>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</si>
  <si>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</si>
  <si>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</si>
  <si>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</si>
  <si>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</si>
  <si>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</si>
  <si>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</si>
  <si>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</si>
  <si>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</si>
  <si>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</si>
  <si>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</si>
  <si>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</si>
  <si>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</si>
  <si>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</si>
  <si>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</si>
  <si>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</si>
  <si>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</si>
  <si>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</si>
  <si>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</si>
  <si>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</si>
  <si>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</si>
  <si>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</si>
  <si>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</si>
  <si>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</si>
  <si>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</si>
  <si>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</si>
  <si>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</si>
  <si>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</si>
  <si>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</si>
  <si>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</si>
  <si>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</si>
  <si>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</si>
  <si>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</si>
  <si>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</si>
  <si>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</si>
  <si>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</si>
  <si>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</si>
  <si>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</si>
  <si>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</si>
  <si>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</si>
  <si>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</si>
  <si>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</si>
  <si>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</si>
  <si>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</si>
  <si>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</si>
  <si>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</si>
  <si>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</si>
  <si>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</si>
  <si>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</si>
  <si>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</si>
  <si>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</si>
  <si>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</si>
  <si>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</si>
  <si>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</si>
  <si>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</si>
  <si>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</si>
  <si>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</si>
  <si>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</si>
  <si>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</si>
  <si>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</si>
  <si>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</si>
  <si>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</si>
  <si>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</si>
  <si>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</si>
  <si>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</si>
  <si>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</si>
  <si>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</si>
  <si>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</si>
  <si>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</si>
  <si>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</si>
  <si>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</si>
  <si>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</si>
  <si>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</si>
  <si>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</si>
  <si>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</si>
  <si>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</si>
  <si>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</si>
  <si>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</si>
  <si>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</si>
  <si>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</si>
  <si>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</si>
  <si>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</si>
  <si>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</si>
  <si>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</si>
  <si>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</si>
  <si>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</si>
  <si>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</si>
  <si>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</si>
  <si>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</si>
  <si>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</si>
  <si>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</si>
  <si>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</si>
  <si>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</si>
  <si>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</si>
  <si>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</si>
  <si>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</si>
  <si>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</si>
  <si>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</si>
  <si>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</si>
  <si>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</si>
  <si>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</si>
  <si>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</si>
  <si>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</si>
  <si>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</si>
  <si>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</si>
  <si>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</si>
  <si>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</si>
  <si>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</si>
  <si>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</si>
  <si>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</si>
  <si>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</si>
  <si>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</si>
  <si>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</si>
  <si>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</si>
  <si>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</si>
  <si>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</si>
  <si>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</si>
  <si>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</si>
  <si>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</si>
  <si>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</si>
  <si>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</si>
  <si>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</si>
  <si>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</si>
  <si>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</si>
  <si>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</si>
  <si>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</si>
  <si>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</si>
  <si>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</si>
  <si>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</si>
  <si>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</si>
  <si>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</si>
  <si>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</si>
  <si>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</si>
  <si>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</si>
  <si>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</si>
  <si>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</si>
  <si>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</si>
  <si>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</si>
  <si>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</si>
  <si>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</si>
  <si>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</si>
  <si>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</si>
  <si>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</si>
  <si>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</si>
  <si>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</si>
  <si>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</si>
  <si>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</si>
  <si>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</si>
  <si>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</si>
  <si>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</si>
  <si>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</si>
  <si>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</si>
  <si>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</si>
  <si>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</si>
  <si>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</si>
  <si>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</si>
  <si>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</si>
  <si>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</si>
  <si>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</si>
  <si>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</si>
  <si>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</si>
  <si>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</si>
  <si>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</si>
  <si>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</si>
  <si>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</si>
  <si>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</si>
  <si>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</si>
  <si>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</si>
  <si>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</si>
  <si>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</si>
  <si>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</si>
  <si>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</si>
  <si>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</si>
  <si>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</si>
  <si>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</si>
  <si>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</si>
  <si>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</si>
  <si>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</si>
  <si>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</si>
  <si>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</si>
  <si>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</si>
  <si>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</si>
  <si>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</si>
  <si>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</si>
  <si>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</si>
  <si>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</si>
  <si>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</si>
  <si>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</si>
  <si>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</si>
  <si>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</si>
  <si>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</si>
  <si>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</si>
  <si>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</si>
  <si>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</si>
  <si>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</si>
  <si>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</si>
  <si>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</si>
  <si>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</si>
  <si>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</si>
  <si>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</si>
  <si>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</si>
  <si>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</si>
  <si>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</si>
  <si>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</si>
  <si>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</si>
  <si>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</si>
  <si>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</si>
  <si>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</si>
  <si>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</si>
  <si>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</si>
  <si>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</si>
  <si>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</si>
  <si>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</si>
  <si>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</si>
  <si>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</si>
  <si>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</si>
  <si>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</si>
  <si>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</si>
  <si>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</si>
  <si>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</si>
  <si>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</si>
  <si>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</si>
  <si>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</si>
  <si>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</si>
  <si>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</si>
  <si>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</si>
  <si>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</si>
  <si>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</si>
  <si>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</si>
  <si>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</si>
  <si>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</si>
  <si>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</si>
  <si>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</si>
  <si>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</si>
  <si>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</si>
  <si>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</si>
  <si>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</si>
  <si>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</si>
  <si>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</si>
  <si>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</si>
  <si>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</si>
  <si>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</si>
  <si>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</si>
  <si>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</si>
  <si>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</si>
  <si>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</si>
  <si>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</si>
  <si>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</si>
  <si>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</si>
  <si>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</si>
  <si>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</si>
  <si>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</si>
  <si>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</si>
  <si>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</si>
  <si>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</si>
  <si>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</si>
  <si>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</si>
  <si>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</si>
  <si>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</si>
  <si>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</si>
  <si>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</si>
  <si>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</si>
  <si>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</si>
  <si>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</si>
  <si>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</si>
  <si>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</si>
  <si>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</si>
  <si>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</si>
  <si>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</si>
  <si>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</si>
  <si>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</si>
  <si>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</si>
  <si>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</si>
  <si>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</si>
  <si>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</si>
  <si>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</si>
  <si>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</si>
  <si>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</si>
  <si>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</si>
  <si>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</si>
  <si>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</si>
  <si>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</si>
  <si>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</si>
  <si>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</si>
  <si>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</si>
  <si>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</si>
  <si>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</si>
  <si>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</si>
  <si>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</si>
  <si>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</si>
  <si>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</si>
  <si>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</si>
  <si>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</si>
  <si>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</si>
  <si>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</si>
  <si>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</si>
  <si>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</si>
  <si>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</si>
  <si>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</si>
  <si>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</si>
  <si>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</si>
  <si>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</si>
  <si>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</si>
  <si>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</si>
  <si>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</si>
  <si>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</si>
  <si>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</si>
  <si>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</si>
  <si>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</si>
  <si>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</si>
  <si>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</si>
  <si>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</si>
  <si>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</si>
  <si>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</si>
  <si>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</si>
  <si>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</si>
  <si>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</si>
  <si>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</si>
  <si>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</si>
  <si>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</si>
  <si>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</si>
  <si>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</si>
  <si>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</si>
  <si>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</si>
  <si>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</si>
  <si>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</si>
  <si>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</si>
  <si>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</si>
  <si>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</si>
  <si>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</si>
  <si>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</si>
  <si>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</si>
  <si>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</si>
  <si>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</si>
  <si>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</si>
  <si>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</si>
  <si>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</si>
  <si>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</si>
  <si>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</si>
  <si>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</si>
  <si>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</si>
  <si>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</si>
  <si>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</si>
  <si>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</si>
  <si>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</si>
  <si>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</si>
  <si>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</si>
  <si>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</si>
  <si>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</si>
  <si>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</si>
  <si>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</si>
  <si>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</si>
  <si>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</si>
  <si>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</si>
  <si>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</si>
  <si>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</si>
  <si>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</si>
  <si>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</si>
  <si>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</si>
  <si>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</si>
  <si>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</si>
  <si>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</si>
  <si>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</si>
  <si>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</si>
  <si>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</si>
  <si>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</si>
  <si>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</si>
  <si>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</si>
  <si>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</si>
  <si>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</si>
  <si>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</si>
  <si>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</si>
  <si>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</si>
  <si>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</si>
  <si>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</si>
  <si>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</si>
  <si>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</si>
  <si>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</si>
  <si>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</si>
  <si>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</si>
  <si>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</si>
  <si>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</si>
  <si>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</si>
  <si>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</si>
  <si>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</si>
  <si>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</si>
  <si>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</si>
  <si>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</si>
  <si>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</si>
  <si>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</si>
  <si>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</si>
  <si>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</si>
  <si>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</si>
  <si>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</si>
  <si>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</si>
  <si>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</si>
  <si>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</si>
  <si>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</si>
  <si>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</si>
  <si>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</si>
  <si>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</si>
  <si>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</si>
  <si>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</si>
  <si>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</si>
  <si>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</si>
  <si>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</si>
  <si>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</si>
  <si>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</si>
  <si>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</si>
  <si>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</si>
  <si>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</si>
  <si>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</si>
  <si>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</si>
  <si>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</si>
  <si>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</si>
  <si>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</si>
  <si>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</si>
  <si>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</si>
  <si>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</si>
  <si>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</si>
  <si>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</si>
  <si>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</si>
  <si>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</si>
  <si>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</si>
  <si>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</si>
  <si>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</si>
  <si>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</si>
  <si>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</si>
  <si>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</si>
  <si>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</si>
  <si>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</si>
  <si>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</si>
  <si>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</si>
  <si>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</si>
  <si>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</si>
  <si>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</si>
  <si>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</si>
  <si>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</si>
  <si>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</si>
  <si>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</si>
  <si>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</si>
  <si>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</si>
  <si>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</si>
  <si>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</si>
  <si>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</si>
  <si>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</si>
  <si>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</si>
  <si>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</si>
  <si>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</si>
  <si>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</si>
  <si>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</si>
  <si>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</si>
  <si>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</si>
  <si>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</si>
  <si>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</si>
  <si>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</si>
  <si>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</si>
  <si>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</si>
  <si>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</si>
  <si>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</si>
  <si>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</si>
  <si>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</si>
  <si>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</si>
  <si>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</si>
  <si>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</si>
  <si>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</si>
  <si>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</si>
  <si>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</si>
  <si>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</si>
  <si>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</si>
  <si>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</si>
  <si>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</si>
  <si>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</si>
  <si>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</si>
  <si>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</si>
  <si>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</si>
  <si>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</si>
  <si>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</si>
  <si>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</si>
  <si>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</si>
  <si>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</si>
  <si>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</si>
  <si>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</si>
  <si>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</si>
  <si>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</si>
  <si>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</si>
  <si>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</si>
  <si>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</si>
  <si>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</si>
  <si>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</si>
  <si>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</si>
  <si>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</si>
  <si>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</si>
  <si>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</si>
  <si>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</si>
  <si>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</si>
  <si>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</si>
  <si>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</si>
  <si>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</si>
  <si>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</si>
  <si>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</si>
  <si>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</si>
  <si>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</si>
  <si>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</si>
  <si>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</si>
  <si>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</si>
  <si>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</si>
  <si>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</si>
  <si>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</si>
  <si>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</si>
  <si>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</si>
  <si>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</si>
  <si>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</si>
  <si>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</si>
  <si>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</si>
  <si>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</si>
  <si>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</si>
  <si>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</si>
  <si>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</si>
  <si>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</si>
  <si>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</si>
  <si>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</si>
  <si>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</si>
  <si>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</si>
  <si>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</si>
  <si>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</si>
  <si>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</si>
  <si>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</si>
  <si>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</si>
  <si>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</si>
  <si>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</si>
  <si>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</si>
  <si>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</si>
  <si>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</si>
  <si>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</si>
  <si>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</si>
  <si>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</si>
  <si>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</si>
  <si>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</si>
  <si>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</si>
  <si>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</si>
  <si>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</si>
  <si>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</si>
  <si>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</si>
  <si>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</si>
  <si>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</si>
  <si>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</si>
  <si>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</si>
  <si>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</si>
  <si>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</si>
  <si>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</si>
  <si>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</si>
  <si>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</si>
  <si>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</si>
  <si>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</si>
  <si>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</si>
  <si>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</si>
  <si>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</si>
  <si>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</si>
  <si>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</si>
  <si>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</si>
  <si>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</si>
  <si>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</si>
  <si>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</si>
  <si>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</si>
  <si>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</si>
  <si>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</si>
  <si>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</si>
  <si>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</si>
  <si>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</si>
  <si>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</si>
  <si>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</si>
  <si>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</si>
  <si>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</si>
  <si>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</si>
  <si>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</si>
  <si>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</si>
  <si>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</si>
  <si>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</si>
  <si>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</si>
  <si>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</si>
  <si>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</si>
  <si>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</si>
  <si>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</si>
  <si>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</si>
  <si>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</si>
  <si>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</si>
  <si>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</si>
  <si>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</si>
  <si>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</si>
  <si>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</si>
  <si>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</si>
  <si>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</si>
  <si>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</si>
  <si>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</si>
  <si>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</si>
  <si>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</si>
  <si>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</si>
  <si>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</si>
  <si>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</si>
  <si>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</si>
  <si>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</si>
  <si>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</si>
  <si>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</si>
  <si>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</si>
  <si>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</si>
  <si>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</si>
  <si>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</si>
  <si>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</si>
  <si>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</si>
  <si>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</si>
  <si>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</si>
  <si>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</si>
  <si>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</si>
  <si>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</si>
  <si>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</si>
  <si>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</si>
  <si>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</si>
  <si>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</si>
  <si>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</si>
  <si>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</si>
  <si>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</si>
  <si>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</si>
  <si>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</si>
  <si>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</si>
  <si>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</si>
  <si>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</si>
  <si>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</si>
  <si>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</si>
  <si>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</si>
  <si>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</si>
  <si>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</si>
  <si>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</si>
  <si>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</si>
  <si>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</si>
  <si>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</si>
  <si>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</si>
  <si>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</si>
  <si>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</si>
  <si>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</si>
  <si>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</si>
  <si>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</si>
  <si>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</si>
  <si>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</si>
  <si>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</si>
  <si>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</si>
  <si>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</si>
  <si>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</si>
  <si>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</si>
  <si>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</si>
  <si>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</si>
  <si>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</si>
  <si>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</si>
  <si>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</si>
  <si>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</si>
  <si>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</si>
  <si>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</si>
  <si>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</si>
  <si>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</si>
  <si>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</si>
  <si>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</si>
  <si>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</si>
  <si>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</si>
  <si>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</si>
  <si>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</si>
  <si>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</si>
  <si>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</si>
  <si>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</si>
  <si>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</si>
  <si>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</si>
  <si>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</si>
  <si>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</si>
  <si>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</si>
  <si>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</si>
  <si>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</si>
  <si>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</si>
  <si>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</si>
  <si>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</si>
  <si>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</si>
  <si>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</si>
  <si>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</si>
  <si>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</si>
  <si>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</si>
  <si>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</si>
  <si>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</si>
  <si>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</si>
  <si>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</si>
  <si>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</si>
  <si>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</si>
  <si>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</si>
  <si>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</si>
  <si>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</si>
  <si>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</si>
  <si>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</si>
  <si>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</si>
  <si>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</si>
  <si>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</si>
  <si>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</si>
  <si>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</si>
  <si>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</si>
  <si>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</si>
  <si>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</si>
  <si>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</si>
  <si>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</si>
  <si>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</si>
  <si>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</si>
  <si>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</si>
  <si>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</si>
  <si>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</si>
  <si>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</si>
  <si>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</si>
  <si>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</si>
  <si>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</si>
  <si>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</si>
  <si>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</si>
  <si>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</si>
  <si>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</si>
  <si>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</si>
  <si>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</si>
  <si>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</si>
  <si>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</si>
  <si>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</si>
  <si>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</si>
  <si>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</si>
  <si>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</si>
  <si>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</si>
  <si>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</si>
  <si>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</si>
  <si>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</si>
  <si>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</si>
  <si>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</si>
  <si>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</si>
  <si>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</si>
  <si>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</si>
  <si>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</si>
  <si>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</si>
  <si>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</si>
  <si>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</si>
  <si>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</si>
  <si>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</si>
  <si>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</si>
  <si>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</si>
  <si>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</si>
  <si>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</si>
  <si>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</si>
  <si>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</si>
  <si>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</si>
  <si>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</si>
  <si>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</si>
  <si>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</si>
  <si>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</si>
  <si>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</si>
  <si>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</si>
  <si>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</si>
  <si>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</si>
  <si>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</si>
  <si>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</si>
  <si>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</si>
  <si>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</si>
  <si>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</si>
  <si>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</si>
  <si>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</si>
  <si>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</si>
  <si>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</si>
  <si>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</si>
  <si>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</si>
  <si>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</si>
  <si>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</si>
  <si>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</si>
  <si>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</si>
  <si>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</si>
  <si>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</si>
  <si>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</si>
  <si>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</si>
  <si>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</si>
  <si>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</si>
  <si>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</si>
  <si>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</si>
  <si>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</si>
  <si>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</si>
  <si>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</si>
  <si>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</si>
  <si>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</si>
  <si>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</si>
  <si>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</si>
  <si>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</si>
  <si>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</si>
  <si>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</si>
  <si>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</si>
  <si>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</si>
  <si>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</si>
  <si>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</si>
  <si>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</si>
  <si>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</si>
  <si>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</si>
  <si>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</si>
  <si>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</si>
  <si>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</si>
  <si>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</si>
  <si>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</si>
  <si>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</si>
  <si>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</si>
  <si>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</si>
  <si>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</si>
  <si>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</si>
  <si>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</si>
  <si>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</si>
  <si>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</si>
  <si>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</si>
  <si>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</si>
  <si>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</si>
  <si>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</si>
  <si>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</si>
  <si>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</si>
  <si>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</si>
  <si>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</si>
  <si>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</si>
  <si>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</si>
  <si>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</si>
  <si>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</si>
  <si>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</si>
  <si>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</si>
  <si>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</si>
  <si>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</si>
  <si>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</si>
  <si>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</si>
  <si>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</si>
  <si>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</si>
  <si>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</si>
  <si>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</si>
  <si>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</si>
  <si>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</si>
  <si>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</si>
  <si>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</si>
  <si>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</si>
  <si>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</si>
  <si>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</si>
  <si>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</si>
  <si>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</si>
  <si>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</si>
  <si>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</si>
  <si>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</si>
  <si>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</si>
  <si>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</si>
  <si>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</si>
  <si>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</si>
  <si>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</si>
  <si>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</si>
  <si>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</si>
  <si>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</si>
  <si>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</si>
  <si>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</si>
  <si>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</si>
  <si>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</si>
  <si>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</si>
  <si>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</si>
  <si>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</si>
  <si>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</si>
  <si>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</si>
  <si>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</si>
  <si>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</si>
  <si>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</si>
  <si>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</si>
  <si>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</si>
  <si>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</si>
  <si>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</si>
  <si>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</si>
  <si>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</si>
  <si>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</si>
  <si>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</si>
  <si>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</si>
  <si>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</si>
  <si>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</si>
  <si>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</si>
  <si>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</si>
  <si>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</si>
  <si>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</si>
  <si>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</si>
  <si>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</si>
  <si>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</si>
  <si>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</si>
  <si>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</si>
  <si>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</si>
  <si>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</si>
  <si>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</si>
  <si>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</si>
  <si>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</si>
  <si>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</si>
  <si>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</si>
  <si>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</si>
  <si>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</si>
  <si>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</si>
  <si>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</si>
  <si>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</si>
  <si>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</si>
  <si>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</si>
  <si>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</si>
  <si>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</si>
  <si>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</si>
  <si>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</si>
  <si>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</si>
  <si>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</si>
  <si>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</si>
  <si>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</si>
  <si>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</si>
  <si>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</si>
  <si>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</si>
  <si>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</si>
  <si>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</si>
  <si>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</si>
  <si>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</si>
  <si>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</si>
  <si>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</si>
  <si>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</si>
  <si>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</si>
  <si>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</si>
  <si>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</si>
  <si>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</si>
  <si>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</si>
  <si>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</si>
  <si>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</si>
  <si>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</si>
  <si>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</si>
  <si>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</si>
  <si>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</si>
  <si>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</si>
  <si>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</si>
  <si>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</si>
  <si>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</si>
  <si>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</si>
  <si>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</si>
  <si>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</si>
  <si>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</si>
  <si>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</si>
  <si>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</si>
  <si>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</si>
  <si>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</si>
  <si>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</si>
  <si>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</si>
  <si>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</si>
  <si>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</si>
  <si>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</si>
  <si>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</si>
  <si>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</si>
  <si>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</si>
  <si>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</si>
  <si>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</si>
  <si>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</si>
  <si>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</si>
  <si>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</si>
  <si>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</si>
  <si>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</si>
  <si>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</si>
  <si>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</si>
  <si>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</si>
  <si>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</si>
  <si>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</si>
  <si>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</si>
  <si>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</si>
  <si>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</si>
  <si>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</si>
  <si>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</si>
  <si>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</si>
  <si>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</si>
  <si>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</si>
  <si>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</si>
  <si>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</si>
  <si>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</si>
  <si>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</si>
  <si>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</si>
  <si>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</si>
  <si>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</si>
  <si>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</si>
  <si>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</si>
  <si>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</si>
  <si>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</si>
  <si>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</si>
  <si>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</si>
  <si>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</si>
  <si>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</si>
  <si>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</si>
  <si>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</si>
  <si>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</si>
  <si>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</si>
  <si>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</si>
  <si>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</si>
  <si>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</si>
  <si>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</si>
  <si>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</si>
  <si>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</si>
  <si>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</si>
  <si>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</si>
  <si>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</si>
  <si>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</si>
  <si>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</si>
  <si>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</si>
  <si>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</si>
  <si>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</si>
  <si>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</si>
  <si>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</si>
  <si>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</si>
  <si>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</si>
  <si>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</si>
  <si>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</si>
  <si>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</si>
  <si>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</si>
  <si>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</si>
  <si>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</si>
  <si>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</si>
  <si>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</si>
  <si>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</si>
  <si>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</si>
  <si>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</si>
  <si>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</si>
  <si>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</si>
  <si>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</si>
  <si>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</si>
  <si>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</si>
  <si>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</si>
  <si>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</si>
  <si>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</si>
  <si>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</si>
  <si>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</si>
  <si>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</si>
  <si>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</si>
  <si>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</si>
  <si>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</si>
  <si>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</si>
  <si>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</si>
  <si>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</si>
  <si>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</si>
  <si>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</si>
  <si>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</si>
  <si>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</si>
  <si>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</si>
  <si>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</si>
  <si>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</si>
  <si>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</si>
  <si>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</si>
  <si>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</si>
  <si>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</si>
  <si>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</si>
  <si>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</si>
  <si>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</si>
  <si>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</si>
  <si>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</si>
  <si>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</si>
  <si>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</si>
  <si>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</si>
  <si>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</si>
  <si>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</si>
  <si>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</si>
  <si>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</si>
  <si>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</si>
  <si>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</si>
  <si>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</si>
  <si>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</si>
  <si>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</si>
  <si>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</si>
  <si>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</si>
  <si>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</si>
  <si>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</si>
  <si>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</si>
  <si>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</si>
  <si>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</si>
  <si>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</si>
  <si>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</si>
  <si>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</si>
  <si>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</si>
  <si>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</si>
  <si>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</si>
  <si>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</si>
  <si>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</si>
  <si>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</si>
  <si>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</si>
  <si>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</si>
  <si>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</si>
  <si>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</si>
  <si>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</si>
  <si>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</si>
  <si>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</si>
  <si>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</si>
  <si>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</si>
  <si>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</si>
  <si>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</si>
  <si>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</si>
  <si>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</si>
  <si>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</si>
  <si>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</si>
  <si>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</si>
  <si>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</si>
  <si>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</si>
  <si>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</si>
  <si>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</si>
  <si>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</si>
  <si>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</si>
  <si>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</si>
  <si>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</si>
  <si>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</si>
  <si>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</si>
  <si>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</si>
  <si>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</si>
  <si>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</si>
  <si>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</si>
  <si>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</si>
  <si>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</si>
  <si>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</si>
  <si>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</si>
  <si>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</si>
  <si>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</si>
  <si>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</si>
  <si>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</si>
  <si>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</si>
  <si>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</si>
  <si>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</si>
  <si>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</si>
  <si>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</si>
  <si>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</si>
  <si>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</si>
  <si>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</si>
  <si>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</si>
  <si>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</si>
  <si>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</si>
  <si>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</si>
  <si>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</si>
  <si>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</si>
  <si>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</si>
  <si>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</si>
  <si>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</si>
  <si>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</si>
  <si>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</si>
  <si>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</si>
  <si>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</si>
  <si>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</si>
  <si>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</si>
  <si>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</si>
  <si>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</si>
  <si>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</si>
  <si>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</si>
  <si>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</si>
  <si>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</si>
  <si>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</si>
  <si>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</si>
  <si>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</si>
  <si>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</si>
  <si>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</si>
  <si>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</si>
  <si>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</si>
  <si>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</si>
  <si>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</si>
  <si>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</si>
  <si>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</si>
  <si>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</si>
  <si>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</si>
  <si>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</si>
  <si>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</si>
  <si>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</si>
  <si>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</si>
  <si>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</si>
  <si>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</si>
  <si>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</si>
  <si>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</si>
  <si>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</si>
  <si>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</si>
  <si>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</si>
  <si>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</si>
  <si>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</si>
  <si>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</si>
  <si>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</si>
  <si>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</si>
  <si>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</si>
  <si>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</si>
  <si>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</si>
  <si>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</si>
  <si>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</si>
  <si>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</si>
  <si>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</si>
  <si>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</si>
  <si>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</si>
  <si>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</si>
  <si>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</si>
  <si>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</si>
  <si>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</si>
  <si>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</si>
  <si>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</si>
  <si>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</si>
  <si>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</si>
  <si>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</si>
  <si>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</si>
  <si>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</si>
  <si>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</si>
  <si>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</si>
  <si>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</si>
  <si>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</si>
  <si>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</si>
  <si>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</si>
  <si>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</si>
  <si>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</si>
  <si>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</si>
  <si>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</si>
  <si>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</si>
  <si>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</si>
  <si>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</si>
  <si>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</si>
  <si>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</si>
  <si>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</si>
  <si>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</si>
  <si>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</si>
  <si>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</si>
  <si>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</si>
  <si>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</si>
  <si>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</si>
  <si>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</si>
  <si>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</si>
  <si>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</si>
  <si>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</si>
  <si>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</si>
  <si>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</si>
  <si>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</si>
  <si>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</si>
  <si>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</si>
  <si>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</si>
  <si>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</si>
  <si>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</si>
  <si>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</si>
  <si>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</si>
  <si>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</si>
  <si>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</si>
  <si>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</si>
  <si>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</si>
  <si>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</si>
  <si>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</si>
  <si>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</si>
  <si>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</si>
  <si>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</si>
  <si>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</si>
  <si>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</si>
  <si>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</si>
  <si>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</si>
  <si>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</si>
  <si>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</si>
  <si>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</si>
  <si>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</si>
  <si>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</si>
  <si>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</si>
  <si>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</si>
  <si>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</si>
  <si>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</si>
  <si>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</si>
  <si>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</si>
  <si>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</si>
  <si>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</si>
  <si>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</si>
  <si>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</si>
  <si>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</si>
  <si>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</si>
  <si>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</si>
  <si>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</si>
  <si>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</si>
  <si>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</si>
  <si>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</si>
  <si>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</si>
  <si>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</si>
  <si>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</si>
  <si>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</si>
  <si>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</si>
  <si>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</si>
  <si>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</si>
  <si>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</si>
  <si>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</si>
  <si>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</si>
  <si>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</si>
  <si>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</si>
  <si>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</si>
  <si>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</si>
  <si>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</si>
  <si>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</si>
  <si>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</si>
  <si>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</si>
  <si>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</si>
  <si>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</si>
  <si>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</si>
  <si>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</si>
  <si>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</si>
  <si>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</si>
  <si>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</si>
  <si>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</si>
  <si>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</si>
  <si>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</si>
  <si>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</si>
  <si>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</si>
  <si>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</si>
  <si>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</si>
  <si>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</si>
  <si>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</si>
  <si>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</si>
  <si>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</si>
  <si>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</si>
  <si>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</si>
  <si>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</si>
  <si>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</si>
  <si>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</si>
  <si>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</si>
  <si>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</si>
  <si>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</si>
  <si>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</si>
  <si>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</si>
  <si>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</si>
  <si>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</si>
  <si>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</si>
  <si>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</si>
  <si>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</si>
  <si>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</si>
  <si>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</si>
  <si>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</si>
  <si>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</si>
  <si>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</si>
  <si>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</si>
  <si>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</si>
  <si>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</si>
  <si>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</si>
  <si>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</si>
  <si>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</si>
  <si>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</si>
  <si>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</si>
  <si>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</si>
  <si>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</si>
  <si>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</si>
  <si>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</si>
  <si>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</si>
  <si>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</si>
  <si>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</si>
  <si>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</si>
  <si>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</si>
  <si>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</si>
  <si>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</si>
  <si>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</si>
  <si>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</si>
  <si>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</si>
  <si>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</si>
  <si>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</si>
  <si>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</si>
  <si>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</si>
  <si>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</si>
  <si>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</si>
  <si>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</si>
  <si>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</si>
  <si>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</si>
  <si>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</si>
  <si>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</si>
  <si>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</si>
  <si>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</si>
  <si>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</si>
  <si>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</si>
  <si>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</si>
  <si>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</si>
  <si>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</si>
  <si>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</si>
  <si>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</si>
  <si>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</si>
  <si>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</si>
  <si>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</si>
  <si>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</si>
  <si>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</si>
  <si>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</si>
  <si>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</si>
  <si>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</si>
  <si>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</si>
  <si>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</si>
  <si>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</si>
  <si>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</si>
  <si>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</si>
  <si>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</si>
  <si>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</si>
  <si>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</si>
  <si>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</si>
  <si>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</si>
  <si>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</si>
  <si>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</si>
  <si>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</si>
  <si>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</si>
  <si>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</si>
  <si>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</si>
  <si>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</si>
  <si>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</si>
  <si>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</si>
  <si>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</si>
  <si>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</si>
  <si>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</si>
  <si>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</si>
  <si>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</si>
  <si>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</si>
  <si>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</si>
  <si>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</si>
  <si>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</si>
  <si>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</si>
  <si>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</si>
  <si>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</si>
  <si>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</si>
  <si>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</si>
  <si>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</si>
  <si>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</si>
  <si>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</si>
  <si>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</si>
  <si>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</si>
  <si>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</si>
  <si>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</si>
  <si>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</si>
  <si>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</si>
  <si>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</si>
  <si>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</si>
  <si>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</si>
  <si>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</si>
  <si>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</si>
  <si>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</si>
  <si>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</si>
  <si>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</si>
  <si>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</si>
  <si>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</si>
  <si>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</si>
  <si>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</si>
  <si>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</si>
  <si>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</si>
  <si>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</si>
  <si>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</si>
  <si>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</si>
  <si>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</si>
  <si>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</si>
  <si>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</si>
  <si>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</si>
  <si>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</si>
  <si>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</si>
  <si>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</si>
  <si>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</si>
  <si>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</si>
  <si>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</si>
  <si>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</si>
  <si>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</si>
  <si>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</si>
  <si>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</si>
  <si>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</si>
  <si>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</si>
  <si>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</si>
  <si>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</si>
  <si>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</si>
  <si>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</si>
  <si>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</si>
  <si>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</si>
  <si>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</si>
  <si>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</si>
  <si>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</si>
  <si>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</si>
  <si>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</si>
  <si>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</si>
  <si>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</si>
  <si>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</si>
  <si>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</si>
  <si>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</si>
  <si>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</si>
  <si>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</si>
  <si>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</si>
  <si>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</si>
  <si>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</si>
  <si>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</si>
  <si>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</si>
  <si>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</si>
  <si>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</si>
  <si>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</si>
  <si>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</si>
  <si>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</si>
  <si>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</si>
  <si>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</si>
  <si>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</si>
  <si>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</si>
  <si>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</si>
  <si>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</si>
  <si>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</si>
  <si>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</si>
  <si>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</si>
  <si>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</si>
  <si>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</si>
  <si>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</si>
  <si>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</si>
  <si>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</si>
  <si>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</si>
  <si>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</si>
  <si>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</si>
  <si>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</si>
  <si>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</si>
  <si>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</si>
  <si>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</si>
  <si>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</si>
  <si>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</si>
  <si>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</si>
  <si>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</si>
  <si>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</si>
  <si>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</si>
  <si>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</si>
  <si>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</si>
  <si>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</si>
  <si>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</si>
  <si>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</si>
  <si>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</si>
  <si>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</si>
  <si>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</si>
  <si>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</si>
  <si>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</si>
  <si>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</si>
  <si>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</si>
  <si>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</si>
  <si>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</si>
  <si>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</si>
  <si>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</si>
  <si>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</si>
  <si>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</si>
  <si>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</si>
  <si>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</si>
  <si>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</si>
  <si>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</si>
  <si>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</si>
  <si>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</si>
  <si>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</si>
  <si>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</si>
  <si>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</si>
  <si>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</si>
  <si>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</si>
  <si>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</si>
  <si>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</si>
  <si>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</si>
  <si>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</si>
  <si>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</si>
  <si>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</si>
  <si>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</si>
  <si>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</si>
  <si>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</si>
  <si>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</si>
  <si>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</si>
  <si>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</si>
  <si>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</si>
  <si>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</si>
  <si>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</si>
  <si>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</si>
  <si>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</si>
  <si>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</si>
  <si>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</si>
  <si>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</si>
  <si>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</si>
  <si>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</si>
  <si>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</si>
  <si>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</si>
  <si>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</si>
  <si>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</si>
  <si>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</si>
  <si>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</si>
  <si>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</si>
  <si>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</si>
  <si>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</si>
  <si>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</si>
  <si>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</si>
  <si>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</si>
  <si>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</si>
  <si>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</si>
  <si>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</si>
  <si>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</si>
  <si>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</si>
  <si>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</si>
  <si>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</si>
  <si>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</si>
  <si>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</si>
  <si>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</si>
  <si>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</si>
  <si>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</si>
  <si>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</si>
  <si>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</si>
  <si>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</si>
  <si>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</si>
  <si>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</si>
  <si>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</si>
  <si>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</si>
  <si>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</si>
  <si>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</si>
  <si>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</si>
  <si>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</si>
  <si>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</si>
  <si>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</si>
  <si>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</si>
  <si>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</si>
  <si>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</si>
  <si>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</si>
  <si>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</si>
  <si>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</si>
  <si>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</si>
  <si>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</si>
  <si>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</si>
  <si>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</si>
  <si>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</si>
  <si>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</si>
  <si>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</si>
  <si>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</si>
  <si>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</si>
  <si>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</si>
  <si>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</si>
  <si>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</si>
  <si>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</si>
  <si>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</si>
  <si>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</si>
  <si>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</si>
  <si>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</si>
  <si>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</si>
  <si>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</si>
  <si>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</si>
  <si>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</si>
  <si>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</si>
  <si>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</si>
  <si>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</si>
  <si>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</si>
  <si>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</si>
  <si>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</si>
  <si>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</si>
  <si>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</si>
  <si>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</si>
  <si>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</si>
  <si>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</si>
  <si>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</si>
  <si>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</si>
  <si>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</si>
  <si>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</si>
  <si>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</si>
  <si>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</si>
  <si>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</si>
  <si>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</si>
  <si>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</si>
  <si>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</si>
  <si>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</si>
  <si>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</si>
  <si>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</si>
  <si>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</si>
  <si>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</si>
  <si>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</si>
  <si>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</si>
  <si>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</si>
  <si>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</si>
  <si>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</si>
  <si>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</si>
  <si>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</si>
  <si>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</si>
  <si>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</si>
  <si>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</si>
  <si>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</si>
  <si>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</si>
  <si>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</si>
  <si>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</si>
  <si>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</si>
  <si>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</si>
  <si>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</si>
  <si>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</si>
  <si>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</si>
  <si>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</si>
  <si>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</si>
  <si>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</si>
  <si>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</si>
  <si>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</si>
  <si>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</si>
  <si>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</si>
  <si>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</si>
  <si>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</si>
  <si>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</si>
  <si>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</si>
  <si>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</si>
  <si>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</si>
  <si>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</si>
  <si>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</si>
  <si>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</si>
  <si>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</si>
  <si>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</si>
  <si>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</si>
  <si>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</si>
  <si>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</si>
  <si>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</si>
  <si>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</si>
  <si>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</si>
  <si>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</si>
  <si>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</si>
  <si>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</si>
  <si>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</si>
  <si>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</si>
  <si>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</si>
  <si>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</si>
  <si>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</si>
  <si>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</si>
  <si>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</si>
  <si>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</si>
  <si>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</si>
  <si>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</si>
  <si>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</si>
  <si>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</si>
  <si>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</si>
  <si>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</si>
  <si>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</si>
  <si>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</si>
  <si>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</si>
  <si>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</si>
  <si>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</si>
  <si>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</si>
  <si>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</si>
  <si>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</si>
  <si>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</si>
  <si>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</si>
  <si>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</si>
  <si>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</si>
  <si>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</si>
  <si>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</si>
  <si>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</si>
  <si>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</si>
  <si>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</si>
  <si>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</si>
  <si>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</si>
  <si>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</si>
  <si>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</si>
  <si>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</si>
  <si>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</si>
  <si>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</si>
  <si>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</si>
  <si>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</si>
  <si>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</si>
  <si>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</si>
  <si>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</si>
  <si>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</si>
  <si>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</si>
  <si>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</si>
  <si>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</si>
  <si>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</si>
  <si>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</si>
  <si>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</si>
  <si>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</si>
  <si>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</si>
  <si>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</si>
  <si>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</si>
  <si>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</si>
  <si>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</si>
  <si>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</si>
  <si>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</si>
  <si>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</si>
  <si>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</si>
  <si>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</si>
  <si>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</si>
  <si>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</si>
  <si>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</si>
  <si>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</si>
  <si>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</si>
  <si>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</si>
  <si>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</si>
  <si>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</si>
  <si>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</si>
  <si>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</si>
  <si>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</si>
  <si>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</si>
  <si>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</si>
  <si>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</si>
  <si>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</si>
  <si>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</si>
  <si>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</si>
  <si>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</si>
  <si>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</si>
  <si>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</si>
  <si>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</si>
  <si>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</si>
  <si>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</si>
  <si>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</si>
  <si>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</si>
  <si>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</si>
  <si>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</si>
  <si>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</si>
  <si>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</si>
  <si>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</si>
  <si>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</si>
  <si>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</si>
  <si>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</si>
  <si>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</si>
  <si>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</si>
  <si>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</si>
  <si>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</si>
  <si>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</si>
  <si>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</si>
  <si>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</si>
  <si>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</si>
  <si>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</si>
  <si>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</si>
  <si>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</si>
  <si>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</si>
  <si>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</si>
  <si>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</si>
  <si>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</si>
  <si>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</si>
  <si>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</si>
  <si>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</si>
  <si>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</si>
  <si>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</si>
  <si>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</si>
  <si>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</si>
  <si>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</si>
  <si>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</si>
  <si>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</si>
  <si>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</si>
  <si>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</si>
  <si>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</si>
  <si>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</si>
  <si>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</si>
  <si>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</si>
  <si>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</si>
  <si>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</si>
  <si>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</si>
  <si>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</si>
  <si>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</si>
  <si>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</si>
  <si>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</si>
  <si>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</si>
  <si>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</si>
  <si>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</si>
  <si>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</si>
  <si>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</si>
  <si>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</si>
  <si>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</si>
  <si>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</si>
  <si>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</si>
  <si>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</si>
  <si>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</si>
  <si>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</si>
  <si>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</si>
  <si>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</si>
  <si>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</si>
  <si>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</si>
  <si>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</si>
  <si>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</si>
  <si>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</si>
  <si>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</si>
  <si>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</si>
  <si>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</si>
  <si>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</si>
  <si>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</si>
  <si>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</si>
  <si>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</si>
  <si>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</si>
  <si>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</si>
  <si>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</si>
  <si>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</si>
  <si>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</si>
  <si>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</si>
  <si>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</si>
  <si>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</si>
  <si>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</si>
  <si>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</si>
  <si>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</si>
  <si>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</si>
  <si>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</si>
  <si>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</si>
  <si>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</si>
  <si>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</si>
  <si>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</si>
  <si>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</si>
  <si>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</si>
  <si>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</si>
  <si>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</si>
  <si>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</si>
  <si>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</si>
  <si>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</si>
  <si>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</si>
  <si>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</si>
  <si>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</si>
  <si>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</si>
  <si>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</si>
  <si>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</si>
  <si>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</si>
  <si>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</si>
  <si>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</si>
  <si>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</si>
  <si>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</si>
  <si>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</si>
  <si>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</si>
  <si>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</si>
  <si>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</si>
  <si>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</si>
  <si>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</si>
  <si>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</si>
  <si>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</si>
  <si>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</si>
  <si>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</si>
  <si>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</si>
  <si>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</si>
  <si>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</si>
  <si>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</si>
  <si>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</si>
  <si>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</si>
  <si>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</si>
  <si>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</si>
  <si>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</si>
  <si>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</si>
  <si>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</si>
  <si>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</si>
  <si>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</si>
  <si>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</si>
  <si>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</si>
  <si>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</si>
  <si>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</si>
  <si>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</si>
  <si>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</si>
  <si>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</si>
  <si>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</si>
  <si>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</si>
  <si>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</si>
  <si>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</si>
  <si>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</si>
  <si>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</si>
  <si>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</si>
  <si>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</si>
  <si>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</si>
  <si>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</si>
  <si>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</si>
  <si>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</si>
  <si>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</si>
  <si>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</si>
  <si>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</si>
  <si>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</si>
  <si>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</si>
  <si>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</si>
  <si>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</si>
  <si>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</si>
  <si>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</si>
  <si>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</si>
  <si>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</si>
  <si>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</si>
  <si>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</si>
  <si>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</si>
  <si>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</si>
  <si>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</si>
  <si>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</si>
  <si>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</si>
  <si>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</si>
  <si>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</si>
  <si>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</si>
  <si>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</si>
  <si>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</si>
  <si>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</si>
  <si>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</si>
  <si>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</si>
  <si>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</si>
  <si>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</si>
  <si>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</si>
  <si>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</si>
  <si>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</si>
  <si>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</si>
  <si>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</si>
  <si>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</si>
  <si>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</si>
  <si>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</si>
  <si>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</si>
  <si>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</si>
  <si>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</si>
  <si>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</si>
  <si>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</si>
  <si>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</si>
  <si>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</si>
  <si>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</si>
  <si>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</si>
  <si>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</si>
  <si>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</si>
  <si>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</si>
  <si>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</si>
  <si>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</si>
  <si>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</si>
  <si>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</si>
  <si>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</si>
  <si>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</si>
  <si>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</si>
  <si>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</si>
  <si>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</si>
  <si>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</si>
  <si>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</si>
  <si>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</si>
  <si>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</si>
  <si>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</si>
  <si>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</si>
  <si>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</si>
  <si>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</si>
  <si>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</si>
  <si>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</si>
  <si>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</si>
  <si>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</si>
  <si>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</si>
  <si>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</si>
  <si>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</si>
  <si>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</si>
  <si>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</si>
  <si>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</si>
  <si>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</si>
  <si>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</si>
  <si>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</si>
  <si>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</si>
  <si>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</si>
  <si>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</si>
  <si>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</si>
  <si>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</si>
  <si>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</si>
  <si>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</si>
  <si>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</si>
  <si>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</si>
  <si>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</si>
  <si>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</si>
  <si>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</si>
  <si>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</si>
  <si>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</si>
  <si>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</si>
  <si>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</si>
  <si>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</si>
  <si>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</si>
  <si>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</si>
  <si>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</si>
  <si>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</si>
  <si>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</si>
  <si>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</si>
  <si>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</si>
  <si>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</si>
  <si>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</si>
  <si>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</si>
  <si>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</si>
  <si>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</si>
  <si>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</si>
  <si>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</si>
  <si>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</si>
  <si>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</si>
  <si>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</si>
  <si>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</si>
  <si>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</si>
  <si>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</si>
  <si>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</si>
  <si>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</si>
  <si>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</si>
  <si>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</si>
  <si>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</si>
  <si>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</si>
  <si>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</si>
  <si>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</si>
  <si>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</si>
  <si>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</si>
  <si>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</si>
  <si>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</si>
  <si>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</si>
  <si>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</si>
  <si>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</si>
  <si>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</si>
  <si>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</si>
  <si>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</si>
  <si>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</si>
  <si>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</si>
  <si>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</si>
  <si>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</si>
  <si>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</si>
  <si>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</si>
  <si>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</si>
  <si>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</si>
  <si>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</si>
  <si>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</si>
  <si>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</si>
  <si>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</si>
  <si>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</si>
  <si>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</si>
  <si>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</si>
  <si>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</si>
  <si>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</si>
  <si>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</si>
  <si>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</si>
  <si>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</si>
  <si>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</si>
  <si>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</si>
  <si>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</si>
  <si>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</si>
  <si>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</si>
  <si>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</si>
  <si>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</si>
  <si>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</si>
  <si>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</si>
  <si>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</si>
  <si>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</si>
  <si>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</si>
  <si>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</si>
  <si>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</si>
  <si>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</si>
  <si>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</si>
  <si>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</si>
  <si>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</si>
  <si>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</si>
  <si>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</si>
  <si>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</si>
  <si>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</si>
  <si>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</si>
  <si>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</si>
  <si>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</si>
  <si>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</si>
  <si>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</si>
  <si>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</si>
  <si>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</si>
  <si>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</si>
  <si>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</si>
  <si>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</si>
  <si>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</si>
  <si>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</si>
  <si>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</si>
  <si>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</si>
  <si>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</si>
  <si>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</si>
  <si>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</si>
  <si>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</si>
  <si>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</si>
  <si>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</si>
  <si>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</si>
  <si>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</si>
  <si>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</si>
  <si>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</si>
  <si>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</si>
  <si>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</si>
  <si>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</si>
  <si>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</si>
  <si>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</si>
  <si>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</si>
  <si>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</si>
  <si>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</si>
  <si>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</si>
  <si>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</si>
  <si>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</si>
  <si>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</si>
  <si>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</si>
  <si>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</si>
  <si>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</si>
  <si>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</si>
  <si>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</si>
  <si>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</si>
  <si>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</si>
  <si>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</si>
  <si>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</si>
  <si>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</si>
  <si>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</si>
  <si>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</si>
  <si>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</si>
  <si>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</si>
  <si>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</si>
  <si>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</si>
  <si>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</si>
  <si>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</si>
  <si>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</si>
  <si>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</si>
  <si>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</si>
  <si>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</si>
  <si>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</si>
  <si>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</si>
  <si>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</si>
  <si>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</si>
  <si>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</si>
  <si>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</si>
  <si>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</si>
  <si>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</si>
  <si>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</si>
  <si>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</si>
  <si>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</si>
  <si>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</si>
  <si>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</si>
  <si>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</si>
  <si>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</si>
  <si>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</si>
  <si>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</si>
  <si>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</si>
  <si>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</si>
  <si>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</si>
  <si>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</si>
  <si>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</si>
  <si>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</si>
  <si>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</si>
  <si>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</si>
  <si>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</si>
  <si>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</si>
  <si>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</si>
  <si>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</si>
  <si>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</si>
  <si>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</si>
  <si>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</si>
  <si>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</si>
  <si>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</si>
  <si>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</si>
  <si>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</si>
  <si>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</si>
  <si>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</si>
  <si>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</si>
  <si>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</si>
  <si>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</si>
  <si>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</si>
  <si>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</si>
  <si>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</si>
  <si>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</si>
  <si>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</si>
  <si>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</si>
  <si>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</si>
  <si>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</si>
  <si>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</si>
  <si>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</si>
  <si>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</si>
  <si>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</si>
  <si>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</si>
  <si>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</si>
  <si>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</si>
  <si>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</si>
  <si>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</si>
  <si>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</si>
  <si>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</si>
  <si>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</si>
  <si>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</si>
  <si>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</si>
  <si>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</si>
  <si>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</si>
  <si>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</si>
  <si>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</si>
  <si>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</si>
  <si>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</si>
  <si>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</si>
  <si>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</si>
  <si>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</si>
  <si>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</si>
  <si>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</si>
  <si>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</si>
  <si>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</si>
  <si>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</si>
  <si>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</si>
  <si>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</si>
  <si>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</si>
  <si>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</si>
  <si>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</si>
  <si>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</si>
  <si>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</si>
  <si>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</si>
  <si>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</si>
  <si>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</si>
  <si>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</si>
  <si>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</si>
  <si>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</si>
  <si>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</si>
  <si>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</si>
  <si>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</si>
  <si>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</si>
  <si>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</si>
  <si>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</si>
  <si>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</si>
  <si>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</si>
  <si>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</si>
  <si>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</si>
  <si>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</si>
  <si>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</si>
  <si>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</si>
  <si>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</si>
  <si>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</si>
  <si>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</si>
  <si>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</si>
  <si>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</si>
  <si>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</si>
  <si>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</si>
  <si>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</si>
  <si>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</si>
  <si>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</si>
  <si>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</si>
  <si>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</si>
  <si>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</si>
  <si>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</si>
  <si>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</si>
  <si>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</si>
  <si>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</si>
  <si>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</si>
  <si>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</si>
  <si>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</si>
  <si>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</si>
  <si>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</si>
  <si>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</si>
  <si>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</si>
  <si>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</si>
  <si>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</si>
  <si>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</si>
  <si>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</si>
  <si>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</si>
  <si>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</si>
  <si>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</si>
  <si>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</si>
  <si>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</si>
  <si>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</si>
  <si>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</si>
  <si>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</si>
  <si>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</si>
  <si>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</si>
  <si>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</si>
  <si>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</si>
  <si>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</si>
  <si>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</si>
  <si>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</si>
  <si>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</si>
  <si>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</si>
  <si>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</si>
  <si>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</si>
  <si>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</si>
  <si>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</si>
  <si>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</si>
  <si>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</si>
  <si>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</si>
  <si>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</si>
  <si>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</si>
  <si>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</si>
  <si>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</si>
  <si>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</si>
  <si>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</si>
  <si>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</si>
  <si>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</si>
  <si>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</si>
  <si>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</si>
  <si>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</si>
  <si>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</si>
  <si>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</si>
  <si>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</si>
  <si>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</si>
  <si>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</si>
  <si>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</si>
  <si>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</si>
  <si>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</si>
  <si>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</si>
  <si>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</si>
  <si>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</si>
  <si>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</si>
  <si>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</si>
  <si>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</si>
  <si>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</si>
  <si>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</si>
  <si>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</si>
  <si>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</si>
  <si>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</si>
  <si>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</si>
  <si>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</si>
  <si>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</si>
  <si>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</si>
  <si>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</si>
  <si>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</si>
  <si>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</si>
  <si>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</si>
  <si>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</si>
  <si>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</si>
  <si>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</si>
  <si>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</si>
  <si>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</si>
  <si>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</si>
  <si>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</si>
  <si>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</si>
  <si>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</si>
  <si>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</si>
  <si>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</si>
  <si>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</si>
  <si>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</si>
  <si>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</si>
  <si>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</si>
  <si>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</si>
  <si>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</si>
  <si>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</si>
  <si>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</si>
  <si>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</si>
  <si>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</si>
  <si>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</si>
  <si>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</si>
  <si>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</si>
  <si>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</si>
  <si>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</si>
  <si>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</si>
  <si>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</si>
  <si>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</si>
  <si>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</si>
  <si>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</si>
  <si>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</si>
  <si>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</si>
  <si>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</si>
  <si>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</si>
  <si>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</si>
  <si>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</si>
  <si>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</si>
  <si>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</si>
  <si>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</si>
  <si>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</si>
  <si>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</si>
  <si>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</si>
  <si>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</si>
  <si>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</si>
  <si>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</si>
  <si>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</si>
  <si>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</si>
  <si>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</si>
  <si>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</si>
  <si>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</si>
  <si>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</si>
  <si>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</si>
  <si>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</si>
  <si>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</si>
  <si>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</si>
  <si>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</si>
  <si>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</si>
  <si>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</si>
  <si>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</si>
  <si>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</si>
  <si>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</si>
  <si>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</si>
  <si>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</si>
  <si>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</si>
  <si>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</si>
  <si>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</si>
  <si>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</si>
  <si>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</si>
  <si>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</si>
  <si>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</si>
  <si>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</si>
  <si>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</si>
  <si>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</si>
  <si>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</si>
  <si>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</si>
  <si>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</si>
  <si>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</si>
  <si>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</si>
  <si>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</si>
  <si>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</si>
  <si>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</si>
  <si>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</si>
  <si>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</si>
  <si>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</si>
  <si>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</si>
  <si>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</si>
  <si>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</si>
  <si>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</si>
  <si>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</si>
  <si>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</si>
  <si>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</si>
  <si>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</si>
  <si>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</si>
  <si>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</si>
  <si>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</si>
  <si>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</si>
  <si>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</si>
  <si>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</si>
  <si>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</si>
  <si>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</si>
  <si>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</si>
  <si>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</si>
  <si>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</si>
  <si>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</si>
  <si>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</si>
  <si>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</si>
  <si>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</si>
  <si>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</si>
  <si>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</si>
  <si>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</si>
  <si>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</si>
  <si>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</si>
  <si>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</si>
  <si>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</si>
  <si>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</si>
  <si>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</si>
  <si>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</si>
  <si>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</si>
  <si>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</si>
  <si>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</si>
  <si>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</si>
  <si>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</si>
  <si>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</si>
  <si>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</si>
  <si>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</si>
  <si>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</si>
  <si>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</si>
  <si>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</si>
  <si>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</si>
  <si>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</si>
  <si>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</si>
  <si>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</si>
  <si>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</si>
  <si>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</si>
  <si>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</si>
  <si>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</si>
  <si>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</si>
  <si>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</si>
  <si>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</si>
  <si>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</si>
  <si>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</si>
  <si>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</si>
  <si>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</si>
  <si>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</si>
  <si>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</si>
  <si>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</si>
  <si>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</si>
  <si>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</si>
  <si>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</si>
  <si>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</si>
  <si>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</si>
  <si>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</si>
  <si>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</si>
  <si>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</si>
  <si>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</si>
  <si>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</si>
  <si>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</si>
  <si>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</si>
  <si>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</si>
  <si>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</si>
  <si>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</si>
  <si>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</si>
  <si>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</si>
  <si>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</si>
  <si>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</si>
  <si>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</si>
  <si>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</si>
  <si>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</si>
  <si>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</si>
  <si>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</si>
  <si>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</si>
  <si>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</si>
  <si>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</si>
  <si>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</si>
  <si>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</si>
  <si>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</si>
  <si>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</si>
  <si>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</si>
  <si>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</si>
  <si>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</si>
  <si>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</si>
  <si>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</si>
  <si>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</si>
  <si>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</si>
  <si>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</si>
  <si>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</si>
  <si>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</si>
  <si>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</si>
  <si>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</si>
  <si>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</si>
  <si>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</si>
  <si>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</si>
  <si>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</si>
  <si>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</si>
  <si>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</si>
  <si>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</si>
  <si>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</si>
  <si>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</si>
  <si>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</si>
  <si>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</si>
  <si>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</si>
  <si>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</si>
  <si>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</si>
  <si>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</si>
  <si>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</si>
  <si>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</si>
  <si>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</si>
  <si>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</si>
  <si>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</si>
  <si>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</si>
  <si>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</si>
  <si>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</si>
  <si>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</si>
  <si>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</si>
  <si>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</si>
  <si>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</si>
  <si>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</si>
  <si>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</si>
  <si>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</si>
  <si>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</si>
  <si>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</si>
  <si>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</si>
  <si>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</si>
  <si>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</si>
  <si>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</si>
  <si>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</si>
  <si>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</si>
  <si>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</si>
  <si>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</si>
  <si>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</si>
  <si>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</si>
  <si>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</si>
  <si>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</si>
  <si>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</si>
  <si>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</si>
  <si>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</si>
  <si>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</si>
  <si>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</si>
  <si>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</si>
  <si>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</si>
  <si>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</si>
  <si>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</si>
  <si>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</si>
  <si>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</si>
  <si>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</si>
  <si>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</si>
  <si>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</si>
  <si>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</si>
  <si>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</si>
  <si>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</si>
  <si>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</si>
  <si>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</si>
  <si>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</si>
  <si>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</si>
  <si>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</si>
  <si>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</si>
  <si>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</si>
  <si>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</si>
  <si>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</si>
  <si>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</si>
  <si>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</si>
  <si>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</si>
  <si>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</si>
  <si>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</si>
  <si>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</si>
  <si>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</si>
  <si>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</si>
  <si>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</si>
  <si>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</si>
  <si>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</si>
  <si>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</si>
  <si>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</si>
  <si>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</si>
  <si>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</si>
  <si>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</si>
  <si>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</si>
  <si>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</si>
  <si>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</si>
  <si>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</si>
  <si>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</si>
  <si>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</si>
  <si>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</si>
  <si>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</si>
  <si>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</si>
  <si>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</si>
  <si>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</si>
  <si>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</si>
  <si>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</si>
  <si>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</si>
  <si>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</si>
  <si>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</si>
  <si>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</si>
  <si>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</si>
  <si>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</si>
  <si>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</si>
  <si>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</si>
  <si>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</si>
  <si>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</si>
  <si>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</si>
  <si>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</si>
  <si>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</si>
  <si>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</si>
  <si>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</si>
  <si>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</si>
  <si>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</si>
  <si>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</si>
  <si>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</si>
  <si>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</si>
  <si>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</si>
  <si>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</si>
  <si>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</si>
  <si>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</si>
  <si>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</si>
  <si>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</si>
  <si>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</si>
  <si>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</si>
  <si>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</si>
  <si>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</si>
  <si>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</si>
  <si>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</si>
  <si>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</si>
  <si>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</si>
  <si>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</si>
  <si>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</si>
  <si>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</si>
  <si>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</si>
  <si>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</si>
  <si>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</si>
  <si>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</si>
  <si>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</si>
  <si>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</si>
  <si>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</si>
  <si>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</si>
  <si>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</si>
  <si>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</si>
  <si>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</si>
  <si>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</si>
  <si>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</si>
  <si>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</si>
  <si>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</si>
  <si>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</si>
  <si>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</si>
  <si>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</si>
  <si>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</si>
  <si>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</si>
  <si>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</si>
  <si>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</si>
  <si>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</si>
  <si>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</si>
  <si>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</si>
  <si>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</si>
  <si>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</si>
  <si>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</si>
  <si>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</si>
  <si>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</si>
  <si>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</si>
  <si>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</si>
  <si>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</si>
  <si>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</si>
  <si>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</si>
  <si>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</si>
  <si>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</si>
  <si>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</si>
  <si>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</si>
  <si>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</si>
  <si>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</si>
  <si>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</si>
  <si>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</si>
  <si>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</si>
  <si>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</si>
  <si>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</si>
  <si>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</si>
  <si>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</si>
  <si>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</si>
  <si>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</si>
  <si>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</si>
  <si>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</si>
  <si>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</si>
  <si>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</si>
  <si>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</si>
  <si>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</si>
  <si>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</si>
  <si>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</si>
  <si>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</si>
  <si>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</si>
  <si>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</si>
  <si>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</si>
  <si>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</si>
  <si>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</si>
  <si>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</si>
  <si>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</si>
  <si>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</si>
  <si>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</si>
  <si>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</si>
  <si>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</si>
  <si>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</si>
  <si>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</si>
  <si>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</si>
  <si>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</si>
  <si>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</si>
  <si>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</si>
  <si>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</si>
  <si>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</si>
  <si>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</si>
  <si>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</si>
  <si>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</si>
  <si>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</si>
  <si>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</si>
  <si>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</si>
  <si>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</si>
  <si>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</si>
  <si>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</si>
  <si>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</si>
  <si>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</si>
  <si>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</si>
  <si>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</si>
  <si>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</si>
  <si>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</si>
  <si>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</si>
  <si>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</si>
  <si>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</si>
  <si>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</si>
  <si>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</si>
  <si>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</si>
  <si>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</si>
  <si>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</si>
  <si>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</si>
  <si>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</si>
  <si>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</si>
  <si>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</si>
  <si>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</si>
  <si>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</si>
  <si>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</si>
  <si>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</si>
  <si>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</si>
  <si>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</si>
  <si>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</si>
  <si>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</si>
  <si>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</si>
  <si>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</si>
  <si>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</si>
  <si>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</si>
  <si>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</si>
  <si>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</si>
  <si>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</si>
  <si>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</si>
  <si>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</si>
  <si>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</si>
  <si>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</si>
  <si>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</si>
  <si>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</si>
  <si>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</si>
  <si>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</si>
  <si>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</si>
  <si>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</si>
  <si>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</si>
  <si>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</si>
  <si>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</si>
  <si>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</si>
  <si>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</si>
  <si>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</si>
  <si>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</si>
  <si>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</si>
  <si>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</si>
  <si>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</si>
  <si>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</si>
  <si>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</si>
  <si>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</si>
  <si>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</si>
  <si>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</si>
  <si>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</si>
  <si>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</si>
  <si>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</si>
  <si>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</si>
  <si>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</si>
  <si>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</si>
  <si>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</si>
  <si>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</si>
  <si>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</si>
  <si>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</si>
  <si>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</si>
  <si>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</si>
  <si>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</si>
  <si>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</si>
  <si>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</si>
  <si>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</si>
  <si>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</si>
  <si>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</si>
  <si>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</si>
  <si>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</si>
  <si>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</si>
  <si>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</si>
  <si>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</si>
  <si>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</si>
  <si>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</si>
  <si>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</si>
  <si>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</si>
  <si>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</si>
  <si>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</si>
  <si>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</si>
  <si>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</si>
  <si>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</si>
  <si>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</si>
  <si>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</si>
  <si>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</si>
  <si>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</si>
  <si>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</si>
  <si>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</si>
  <si>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</si>
  <si>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</si>
  <si>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</si>
  <si>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</si>
  <si>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</si>
  <si>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</si>
  <si>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</si>
  <si>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</si>
  <si>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</si>
  <si>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</si>
  <si>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</si>
  <si>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</si>
  <si>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</si>
  <si>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</si>
  <si>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</si>
  <si>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</si>
  <si>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</si>
  <si>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</si>
  <si>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</si>
  <si>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</si>
  <si>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</si>
  <si>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</si>
  <si>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</si>
  <si>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</si>
  <si>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</si>
  <si>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</si>
  <si>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</si>
  <si>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</si>
  <si>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</si>
  <si>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</si>
  <si>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</si>
  <si>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</si>
  <si>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</si>
  <si>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</si>
  <si>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</si>
  <si>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</si>
  <si>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</si>
  <si>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</si>
  <si>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</si>
  <si>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</si>
  <si>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</si>
  <si>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</si>
  <si>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</si>
  <si>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</si>
  <si>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</si>
  <si>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</si>
  <si>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</si>
  <si>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</si>
  <si>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</si>
  <si>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</si>
  <si>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</si>
  <si>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</si>
  <si>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</si>
  <si>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</si>
  <si>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</si>
  <si>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</si>
  <si>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</si>
  <si>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</si>
  <si>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</si>
  <si>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</si>
  <si>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</si>
  <si>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</si>
  <si>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</si>
  <si>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</si>
  <si>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</si>
  <si>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</si>
  <si>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</si>
  <si>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</si>
  <si>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</si>
  <si>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</si>
  <si>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</si>
  <si>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</si>
  <si>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</si>
  <si>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</si>
  <si>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</si>
  <si>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</si>
  <si>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</si>
  <si>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</si>
  <si>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</si>
  <si>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</si>
  <si>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</si>
  <si>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</si>
  <si>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</si>
  <si>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</si>
  <si>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</si>
  <si>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</si>
  <si>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</si>
  <si>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</si>
  <si>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</si>
  <si>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</si>
  <si>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</si>
  <si>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</si>
  <si>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</si>
  <si>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</si>
  <si>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</si>
  <si>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</si>
  <si>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</si>
  <si>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</si>
  <si>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</si>
  <si>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</si>
  <si>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</si>
  <si>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</si>
  <si>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</si>
  <si>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</si>
  <si>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</si>
  <si>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</si>
  <si>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</si>
  <si>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</si>
  <si>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</si>
  <si>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</si>
  <si>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</si>
  <si>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</si>
  <si>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</si>
  <si>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</si>
  <si>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</si>
  <si>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</si>
  <si>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</si>
  <si>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</si>
  <si>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</si>
  <si>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</si>
  <si>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</si>
  <si>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</si>
  <si>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</si>
  <si>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</si>
  <si>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</si>
  <si>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</si>
  <si>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</si>
  <si>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</si>
  <si>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</si>
  <si>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</si>
  <si>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</si>
  <si>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</si>
  <si>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</si>
  <si>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</si>
  <si>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</si>
  <si>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</si>
  <si>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</si>
  <si>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</si>
  <si>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</si>
  <si>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</si>
  <si>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</si>
  <si>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</si>
  <si>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</si>
  <si>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</si>
  <si>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</si>
  <si>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</si>
  <si>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</si>
  <si>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</si>
  <si>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</si>
  <si>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</si>
  <si>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</si>
  <si>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</si>
  <si>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</si>
  <si>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</si>
  <si>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</si>
  <si>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</si>
  <si>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</si>
  <si>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</si>
  <si>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</si>
  <si>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</si>
  <si>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</si>
  <si>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</si>
  <si>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</si>
  <si>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</si>
  <si>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</si>
  <si>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</si>
  <si>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</si>
  <si>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</si>
  <si>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</si>
  <si>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</si>
  <si>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</si>
  <si>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</si>
  <si>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</si>
  <si>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</si>
  <si>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</si>
  <si>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</si>
  <si>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</si>
  <si>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</si>
  <si>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</si>
  <si>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</si>
  <si>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</si>
  <si>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</si>
  <si>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</si>
  <si>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</si>
  <si>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</si>
  <si>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</si>
  <si>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</si>
  <si>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</si>
  <si>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</si>
  <si>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</si>
  <si>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</si>
  <si>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</si>
  <si>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</si>
  <si>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</si>
  <si>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</si>
  <si>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</si>
  <si>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</si>
  <si>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</si>
  <si>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</si>
  <si>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</si>
  <si>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</si>
  <si>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</si>
  <si>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</si>
  <si>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</si>
  <si>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</si>
  <si>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</si>
  <si>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</si>
  <si>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</si>
  <si>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</si>
  <si>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</si>
  <si>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</si>
  <si>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</si>
  <si>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</si>
  <si>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</si>
  <si>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</si>
  <si>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</si>
  <si>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</si>
  <si>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</si>
  <si>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</si>
  <si>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</si>
  <si>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</si>
  <si>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</si>
  <si>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</si>
  <si>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</si>
  <si>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</si>
  <si>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</si>
  <si>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</si>
  <si>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</si>
  <si>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</si>
  <si>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</si>
  <si>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</si>
  <si>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</si>
  <si>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</si>
  <si>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</si>
  <si>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</si>
  <si>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</si>
  <si>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</si>
  <si>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</si>
  <si>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</si>
  <si>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</si>
  <si>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</si>
  <si>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</si>
  <si>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</si>
  <si>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</si>
  <si>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</si>
  <si>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</si>
  <si>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</si>
  <si>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</si>
  <si>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</si>
  <si>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</si>
  <si>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</si>
  <si>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</si>
  <si>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</si>
  <si>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</si>
  <si>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</si>
  <si>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</si>
  <si>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</si>
  <si>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</si>
  <si>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</si>
  <si>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</si>
  <si>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</si>
  <si>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</si>
  <si>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</si>
  <si>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</si>
  <si>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</si>
  <si>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</si>
  <si>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</si>
  <si>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</si>
  <si>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</si>
  <si>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</si>
  <si>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</si>
  <si>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</si>
  <si>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</si>
  <si>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</si>
  <si>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</si>
  <si>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</si>
  <si>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</si>
  <si>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</si>
  <si>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</si>
  <si>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</si>
  <si>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</si>
  <si>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</si>
  <si>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</si>
  <si>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</si>
  <si>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</si>
  <si>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</si>
  <si>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</si>
  <si>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</si>
  <si>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</si>
  <si>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</si>
  <si>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</si>
  <si>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</si>
  <si>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</si>
  <si>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</si>
  <si>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</si>
  <si>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</si>
  <si>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</si>
  <si>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</si>
  <si>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</si>
  <si>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</si>
  <si>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</si>
  <si>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</si>
  <si>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</si>
  <si>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</si>
  <si>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</si>
  <si>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</si>
  <si>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</si>
  <si>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</si>
  <si>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</si>
  <si>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</si>
  <si>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</si>
  <si>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</si>
  <si>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</si>
  <si>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</si>
  <si>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</si>
  <si>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</si>
  <si>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</si>
  <si>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</si>
  <si>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</si>
  <si>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</si>
  <si>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</si>
  <si>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</si>
  <si>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</si>
  <si>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</si>
  <si>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</si>
  <si>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</si>
  <si>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</si>
  <si>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</si>
  <si>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</si>
  <si>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</si>
  <si>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</si>
  <si>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</si>
  <si>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</si>
  <si>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</si>
  <si>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</si>
  <si>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</si>
  <si>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</si>
  <si>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</si>
  <si>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</si>
  <si>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</si>
  <si>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</si>
  <si>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</si>
  <si>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</si>
  <si>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</si>
  <si>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</si>
  <si>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</si>
  <si>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</si>
  <si>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</si>
  <si>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</si>
  <si>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</si>
  <si>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</si>
  <si>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</si>
  <si>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</si>
  <si>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</si>
  <si>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</si>
  <si>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</si>
  <si>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</si>
  <si>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</si>
  <si>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</si>
  <si>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</si>
  <si>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</si>
  <si>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</si>
  <si>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</si>
  <si>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</si>
  <si>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</si>
  <si>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</si>
  <si>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</si>
  <si>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</si>
  <si>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</si>
  <si>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</si>
  <si>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</si>
  <si>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</si>
  <si>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</si>
  <si>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</si>
  <si>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</si>
  <si>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</si>
  <si>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</si>
  <si>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</si>
  <si>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</si>
  <si>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</si>
  <si>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</si>
  <si>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</si>
  <si>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</si>
  <si>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</si>
  <si>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</si>
  <si>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</si>
  <si>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</si>
  <si>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</si>
  <si>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</si>
  <si>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</si>
  <si>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</si>
  <si>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</si>
  <si>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</si>
  <si>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</si>
  <si>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</si>
  <si>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</si>
  <si>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</si>
  <si>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</si>
  <si>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</si>
  <si>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</si>
  <si>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</si>
  <si>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</si>
  <si>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</si>
  <si>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</si>
  <si>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</si>
  <si>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</si>
  <si>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</si>
  <si>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</si>
  <si>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</si>
  <si>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</si>
  <si>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</si>
  <si>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</si>
  <si>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</si>
  <si>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</si>
  <si>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</si>
  <si>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</si>
  <si>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</si>
  <si>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</si>
  <si>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</si>
  <si>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</si>
  <si>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</si>
  <si>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</si>
  <si>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</si>
  <si>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</si>
  <si>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</si>
  <si>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</si>
  <si>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</si>
  <si>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</si>
  <si>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</si>
  <si>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</si>
  <si>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</si>
  <si>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</si>
  <si>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</si>
  <si>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</si>
  <si>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</si>
  <si>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</si>
  <si>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</si>
  <si>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</si>
  <si>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</si>
  <si>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</si>
  <si>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</si>
  <si>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</si>
  <si>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</si>
  <si>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</si>
  <si>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</si>
  <si>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</si>
  <si>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</si>
  <si>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</si>
  <si>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</si>
  <si>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</si>
  <si>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</si>
  <si>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</si>
  <si>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</si>
  <si>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</si>
  <si>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</si>
  <si>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</si>
  <si>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</si>
  <si>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</si>
  <si>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</si>
  <si>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</si>
  <si>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</si>
  <si>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</si>
  <si>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</si>
  <si>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</si>
  <si>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</si>
  <si>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</si>
  <si>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</si>
  <si>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</si>
  <si>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</si>
  <si>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</si>
  <si>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</si>
  <si>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</si>
  <si>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</si>
  <si>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</si>
  <si>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</si>
  <si>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</si>
  <si>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</si>
  <si>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</si>
  <si>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</si>
  <si>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</si>
  <si>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</si>
  <si>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</si>
  <si>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</si>
  <si>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</si>
  <si>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</si>
  <si>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</si>
  <si>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</si>
  <si>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</si>
  <si>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</si>
  <si>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</si>
  <si>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</si>
  <si>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</si>
  <si>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</si>
  <si>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</si>
  <si>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</si>
  <si>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</si>
  <si>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</si>
  <si>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</si>
  <si>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</si>
  <si>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</si>
  <si>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</si>
  <si>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</si>
  <si>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</si>
  <si>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</si>
  <si>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</si>
  <si>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</si>
  <si>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</si>
  <si>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</si>
  <si>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</si>
  <si>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</si>
  <si>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</si>
  <si>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</si>
  <si>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</si>
  <si>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</si>
  <si>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</si>
  <si>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</si>
  <si>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</si>
  <si>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</si>
  <si>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</si>
  <si>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</si>
  <si>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</si>
  <si>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</si>
  <si>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</si>
  <si>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</si>
  <si>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</si>
  <si>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</si>
  <si>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</si>
  <si>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</si>
  <si>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</si>
  <si>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</si>
  <si>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</si>
  <si>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</si>
  <si>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</si>
  <si>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</si>
  <si>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</si>
  <si>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</si>
  <si>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</si>
  <si>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</si>
  <si>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</si>
  <si>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</si>
  <si>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</si>
  <si>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</si>
  <si>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</si>
  <si>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</si>
  <si>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</si>
  <si>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</si>
  <si>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</si>
  <si>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</si>
  <si>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</si>
  <si>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</si>
  <si>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</si>
  <si>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</si>
  <si>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</si>
  <si>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</si>
  <si>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</si>
  <si>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</si>
  <si>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</si>
  <si>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</si>
  <si>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</si>
  <si>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</si>
  <si>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</si>
  <si>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</si>
  <si>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</si>
  <si>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</si>
  <si>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</si>
  <si>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</si>
  <si>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</si>
  <si>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</si>
  <si>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</si>
  <si>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</si>
  <si>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</si>
  <si>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</si>
  <si>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</si>
  <si>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</si>
  <si>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</si>
  <si>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</si>
  <si>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</si>
  <si>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</si>
  <si>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</si>
  <si>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</si>
  <si>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</si>
  <si>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</si>
  <si>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</si>
  <si>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</si>
  <si>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</si>
  <si>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</si>
  <si>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</si>
  <si>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</si>
  <si>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</si>
  <si>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</si>
  <si>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</si>
  <si>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</si>
  <si>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</si>
  <si>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</si>
  <si>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</si>
  <si>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</si>
  <si>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</si>
  <si>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</si>
  <si>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</si>
  <si>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</si>
  <si>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</si>
  <si>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</si>
  <si>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</si>
  <si>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</si>
  <si>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</si>
  <si>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</si>
  <si>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</si>
  <si>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</si>
  <si>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</si>
  <si>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</si>
  <si>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</si>
  <si>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</si>
  <si>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</si>
  <si>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</si>
  <si>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</si>
  <si>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</si>
  <si>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</si>
  <si>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</si>
  <si>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</si>
  <si>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</si>
  <si>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</si>
  <si>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</si>
  <si>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</si>
  <si>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</si>
  <si>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</si>
  <si>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</si>
  <si>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</si>
  <si>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</si>
  <si>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</si>
  <si>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</si>
  <si>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</si>
  <si>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</si>
  <si>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</si>
  <si>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</si>
  <si>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</si>
  <si>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</si>
  <si>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</si>
  <si>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</si>
  <si>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</si>
  <si>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</si>
  <si>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</si>
  <si>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</si>
  <si>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</si>
  <si>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</si>
  <si>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</si>
  <si>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</si>
  <si>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</si>
  <si>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</si>
  <si>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</si>
  <si>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</si>
  <si>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</si>
  <si>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</si>
  <si>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</si>
  <si>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</si>
  <si>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</si>
  <si>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</si>
  <si>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</si>
  <si>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</si>
  <si>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</si>
  <si>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</si>
  <si>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</si>
  <si>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</si>
  <si>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</si>
  <si>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</si>
  <si>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</si>
  <si>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</si>
  <si>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</si>
  <si>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</si>
  <si>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</si>
  <si>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</si>
  <si>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</si>
  <si>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</si>
  <si>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</si>
  <si>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</si>
  <si>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</si>
  <si>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</si>
  <si>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</si>
  <si>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</si>
  <si>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</si>
  <si>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</si>
  <si>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</si>
  <si>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</si>
  <si>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</si>
  <si>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</si>
  <si>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</si>
  <si>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</si>
  <si>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</si>
  <si>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</si>
  <si>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</si>
  <si>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</si>
  <si>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</si>
  <si>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</si>
  <si>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</si>
  <si>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</si>
  <si>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</si>
  <si>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</si>
  <si>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</si>
  <si>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</si>
  <si>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</si>
  <si>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</si>
  <si>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</si>
  <si>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</si>
  <si>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</si>
  <si>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</si>
  <si>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</si>
  <si>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</si>
  <si>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</si>
  <si>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</si>
  <si>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</si>
  <si>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</si>
  <si>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</si>
  <si>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</si>
  <si>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</si>
  <si>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</si>
  <si>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</si>
  <si>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</si>
  <si>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</si>
  <si>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</si>
  <si>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</si>
  <si>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</si>
  <si>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</si>
  <si>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</si>
  <si>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</si>
  <si>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</si>
  <si>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</si>
  <si>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</si>
  <si>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</si>
  <si>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</si>
  <si>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</si>
  <si>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</si>
  <si>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</si>
  <si>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</si>
  <si>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</si>
  <si>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</si>
  <si>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</si>
  <si>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</si>
  <si>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</si>
  <si>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</si>
  <si>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</si>
  <si>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</si>
  <si>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</si>
  <si>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</si>
  <si>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</si>
  <si>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</si>
  <si>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</si>
  <si>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</si>
  <si>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</si>
  <si>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</si>
  <si>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</si>
  <si>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</si>
  <si>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</si>
  <si>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</si>
  <si>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</si>
  <si>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</si>
  <si>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</si>
  <si>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</si>
  <si>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</si>
  <si>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</si>
  <si>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</si>
  <si>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</si>
  <si>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</si>
  <si>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</si>
  <si>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</si>
  <si>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</si>
  <si>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</si>
  <si>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</si>
  <si>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</si>
  <si>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</si>
  <si>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</si>
  <si>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</si>
  <si>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</si>
  <si>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</si>
  <si>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</si>
  <si>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</si>
  <si>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</si>
  <si>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</si>
  <si>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</si>
  <si>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</si>
  <si>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</si>
  <si>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</si>
  <si>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</si>
  <si>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</si>
  <si>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</si>
  <si>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</si>
  <si>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</si>
  <si>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</si>
  <si>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</si>
  <si>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</si>
  <si>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</si>
  <si>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</si>
  <si>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</si>
  <si>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</si>
  <si>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</si>
  <si>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</si>
  <si>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</si>
  <si>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</si>
  <si>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</si>
  <si>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</si>
  <si>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</si>
  <si>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</si>
  <si>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</si>
  <si>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</si>
  <si>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</si>
  <si>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</si>
  <si>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</si>
  <si>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</si>
  <si>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</si>
  <si>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</si>
  <si>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</si>
  <si>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</si>
  <si>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</si>
  <si>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</si>
  <si>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</si>
  <si>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</si>
  <si>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</si>
  <si>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</si>
  <si>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</si>
  <si>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</si>
  <si>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</si>
  <si>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</si>
  <si>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</si>
  <si>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</si>
  <si>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</si>
  <si>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</si>
  <si>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</si>
  <si>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</si>
  <si>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</si>
  <si>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</si>
  <si>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</si>
  <si>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</si>
  <si>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</si>
  <si>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</si>
  <si>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</si>
  <si>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</si>
  <si>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</si>
  <si>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</si>
  <si>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</si>
  <si>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</si>
  <si>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</si>
  <si>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</si>
  <si>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</si>
  <si>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</si>
  <si>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</si>
  <si>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</si>
  <si>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</si>
  <si>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</si>
  <si>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</si>
  <si>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</si>
  <si>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</si>
  <si>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</si>
  <si>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</si>
  <si>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</si>
  <si>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</si>
  <si>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</si>
  <si>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</si>
  <si>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</si>
  <si>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</si>
  <si>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</si>
  <si>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</si>
  <si>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</si>
  <si>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</si>
  <si>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</si>
  <si>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</si>
  <si>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</si>
  <si>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</si>
  <si>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</si>
  <si>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</si>
  <si>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</si>
  <si>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</si>
  <si>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</si>
  <si>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</si>
  <si>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</si>
  <si>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</si>
  <si>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</si>
  <si>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</si>
  <si>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</si>
  <si>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</si>
  <si>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</si>
  <si>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</si>
  <si>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</si>
  <si>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</si>
  <si>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</si>
  <si>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</si>
  <si>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</si>
  <si>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</si>
  <si>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</si>
  <si>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</si>
  <si>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</si>
  <si>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</si>
  <si>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</si>
  <si>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</si>
  <si>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</si>
  <si>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</si>
  <si>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</si>
  <si>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</si>
  <si>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</si>
  <si>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</si>
  <si>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</si>
  <si>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</si>
  <si>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</si>
  <si>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</si>
  <si>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</si>
  <si>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</si>
  <si>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</si>
  <si>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</si>
  <si>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</si>
  <si>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</si>
  <si>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</si>
  <si>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</si>
  <si>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</si>
  <si>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</si>
  <si>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</si>
  <si>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</si>
  <si>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</si>
  <si>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</si>
  <si>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</si>
  <si>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</si>
  <si>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</si>
  <si>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</si>
  <si>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</si>
  <si>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</si>
  <si>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</si>
  <si>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</si>
  <si>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</si>
  <si>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</si>
  <si>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</si>
  <si>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</si>
  <si>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</si>
  <si>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</si>
  <si>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</si>
  <si>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</si>
  <si>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</si>
  <si>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</si>
  <si>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</si>
  <si>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</si>
  <si>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</si>
  <si>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</si>
  <si>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</si>
  <si>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</si>
  <si>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</si>
  <si>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</si>
  <si>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</si>
  <si>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</si>
  <si>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</si>
  <si>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</si>
  <si>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</si>
  <si>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</si>
  <si>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</si>
  <si>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</si>
  <si>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</si>
  <si>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</si>
  <si>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</si>
  <si>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</si>
  <si>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</si>
  <si>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</si>
  <si>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</si>
  <si>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</si>
  <si>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</si>
  <si>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</si>
  <si>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</si>
  <si>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</si>
  <si>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</si>
  <si>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</si>
  <si>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</si>
  <si>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</si>
  <si>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</si>
  <si>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</si>
  <si>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</si>
  <si>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</si>
  <si>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</si>
  <si>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</si>
  <si>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</si>
  <si>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</si>
  <si>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</si>
  <si>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</si>
  <si>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</si>
  <si>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</si>
  <si>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</si>
  <si>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</si>
  <si>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</si>
  <si>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</si>
  <si>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</si>
  <si>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</si>
  <si>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</si>
  <si>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</si>
  <si>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</si>
  <si>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</si>
  <si>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</si>
  <si>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</si>
  <si>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</si>
  <si>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</si>
  <si>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</si>
  <si>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</si>
  <si>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</si>
  <si>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</si>
  <si>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</si>
  <si>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</si>
  <si>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</si>
  <si>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</si>
  <si>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</si>
  <si>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</si>
  <si>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</si>
  <si>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</si>
  <si>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</si>
  <si>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</si>
  <si>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</si>
  <si>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</si>
  <si>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</si>
  <si>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</si>
  <si>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</si>
  <si>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</si>
  <si>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</si>
  <si>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</si>
  <si>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</si>
  <si>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</si>
  <si>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</si>
  <si>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</si>
  <si>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</si>
  <si>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</si>
  <si>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</si>
  <si>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</si>
  <si>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</si>
  <si>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</si>
  <si>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</si>
  <si>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</si>
  <si>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</si>
  <si>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</si>
  <si>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</si>
  <si>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</si>
  <si>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</si>
  <si>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</si>
  <si>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</si>
  <si>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</si>
  <si>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</si>
  <si>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</si>
  <si>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</si>
  <si>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</si>
  <si>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</si>
  <si>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</si>
  <si>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</si>
  <si>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</si>
  <si>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</si>
  <si>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</si>
  <si>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</si>
  <si>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</si>
  <si>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</si>
  <si>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</si>
  <si>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</si>
  <si>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</si>
  <si>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</si>
  <si>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</si>
  <si>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</si>
  <si>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</si>
  <si>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</si>
  <si>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</si>
  <si>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</si>
  <si>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</si>
  <si>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</si>
  <si>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</si>
  <si>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</si>
  <si>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</si>
  <si>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</si>
  <si>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</si>
  <si>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</si>
  <si>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</si>
  <si>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</si>
  <si>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</si>
  <si>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</si>
  <si>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</si>
  <si>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</si>
  <si>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</si>
  <si>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</si>
  <si>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</si>
  <si>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</si>
  <si>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</si>
  <si>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</si>
  <si>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</si>
  <si>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</si>
  <si>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</si>
  <si>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</si>
  <si>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</si>
  <si>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</si>
  <si>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</si>
  <si>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</si>
  <si>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</si>
  <si>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</si>
  <si>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</si>
  <si>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</si>
  <si>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</si>
  <si>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</si>
  <si>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</si>
  <si>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</si>
  <si>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</si>
  <si>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</si>
  <si>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</si>
  <si>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</si>
  <si>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</si>
  <si>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</si>
  <si>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</si>
  <si>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</si>
  <si>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</si>
  <si>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</si>
  <si>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</si>
  <si>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</si>
  <si>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</si>
  <si>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</si>
  <si>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</si>
  <si>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</si>
  <si>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</si>
  <si>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</si>
  <si>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</si>
  <si>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</si>
  <si>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</si>
  <si>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</si>
  <si>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</si>
  <si>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</si>
  <si>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</si>
  <si>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</si>
  <si>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</si>
  <si>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</si>
  <si>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</si>
  <si>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</si>
  <si>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</si>
  <si>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</si>
  <si>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</si>
  <si>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</si>
  <si>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</si>
  <si>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</si>
  <si>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</si>
  <si>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</si>
  <si>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</si>
  <si>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</si>
  <si>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</si>
  <si>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</si>
  <si>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</si>
  <si>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</si>
  <si>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</si>
  <si>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</si>
  <si>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</si>
  <si>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</si>
  <si>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</si>
  <si>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</si>
  <si>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</si>
  <si>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</si>
  <si>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</si>
  <si>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</si>
  <si>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</si>
  <si>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</si>
  <si>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</si>
  <si>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</si>
  <si>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</si>
  <si>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</si>
  <si>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</si>
  <si>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</si>
  <si>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</si>
  <si>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</si>
  <si>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</si>
  <si>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</si>
  <si>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</si>
  <si>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</si>
  <si>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</si>
  <si>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</si>
  <si>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</si>
  <si>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</si>
  <si>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</si>
  <si>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</si>
  <si>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</si>
  <si>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</si>
  <si>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</si>
  <si>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</si>
  <si>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</si>
  <si>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</si>
  <si>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</si>
  <si>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</si>
  <si>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</si>
  <si>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</si>
  <si>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</si>
  <si>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</si>
  <si>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</si>
  <si>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</si>
  <si>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</si>
  <si>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</si>
  <si>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</si>
  <si>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</si>
  <si>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</si>
  <si>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</si>
  <si>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</si>
  <si>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</si>
  <si>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</si>
  <si>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</si>
  <si>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</si>
  <si>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</si>
  <si>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</si>
  <si>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</si>
  <si>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</si>
  <si>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</si>
  <si>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</si>
  <si>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</si>
  <si>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</si>
  <si>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</si>
  <si>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</si>
  <si>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</si>
  <si>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</si>
  <si>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</si>
  <si>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</si>
  <si>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</si>
  <si>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</si>
  <si>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</si>
  <si>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</si>
  <si>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</si>
  <si>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</si>
  <si>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</si>
  <si>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</si>
  <si>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</si>
  <si>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</si>
  <si>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</si>
  <si>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</si>
  <si>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</si>
  <si>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</si>
  <si>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</si>
  <si>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</si>
  <si>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</si>
  <si>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</si>
  <si>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</si>
  <si>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</si>
  <si>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</si>
  <si>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</si>
  <si>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</si>
  <si>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</si>
  <si>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</si>
  <si>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</si>
  <si>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</si>
  <si>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</si>
  <si>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</si>
  <si>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</si>
  <si>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</si>
  <si>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</si>
  <si>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</si>
  <si>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</si>
  <si>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</si>
  <si>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</si>
  <si>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</si>
  <si>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</si>
  <si>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</si>
  <si>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</si>
  <si>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</si>
  <si>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</si>
  <si>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</si>
  <si>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</si>
  <si>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</si>
  <si>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</si>
  <si>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</si>
  <si>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</si>
  <si>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</si>
  <si>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</si>
  <si>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</si>
  <si>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</si>
  <si>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</si>
  <si>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</si>
  <si>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</si>
  <si>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</si>
  <si>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</si>
  <si>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</si>
  <si>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</si>
  <si>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</si>
  <si>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</si>
  <si>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</si>
  <si>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</si>
  <si>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</si>
  <si>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</si>
  <si>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</si>
  <si>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</si>
  <si>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</si>
  <si>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</si>
  <si>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</si>
  <si>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</si>
  <si>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</si>
  <si>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</si>
  <si>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</si>
  <si>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</si>
  <si>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</si>
  <si>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</si>
  <si>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</si>
  <si>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</si>
  <si>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</si>
  <si>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</si>
  <si>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</si>
  <si>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</si>
  <si>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</si>
  <si>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</si>
  <si>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</si>
  <si>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</si>
  <si>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</si>
  <si>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</si>
  <si>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</si>
  <si>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</si>
  <si>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</si>
  <si>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</si>
  <si>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</si>
  <si>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</si>
  <si>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</si>
  <si>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</si>
  <si>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</si>
  <si>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</si>
  <si>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</si>
  <si>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</si>
  <si>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</si>
  <si>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</si>
  <si>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</si>
  <si>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</si>
  <si>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</si>
  <si>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</si>
  <si>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</si>
  <si>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</si>
  <si>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</si>
  <si>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</si>
  <si>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</si>
  <si>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</si>
  <si>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</si>
  <si>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</si>
  <si>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</si>
  <si>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</si>
  <si>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</si>
  <si>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</si>
  <si>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</si>
  <si>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</si>
  <si>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</si>
  <si>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</si>
  <si>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</si>
  <si>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</si>
  <si>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</si>
  <si>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</si>
  <si>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</si>
  <si>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</si>
  <si>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</si>
  <si>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</si>
  <si>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</si>
  <si>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</si>
  <si>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</si>
  <si>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</si>
  <si>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</si>
  <si>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</si>
  <si>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</si>
  <si>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</si>
  <si>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</si>
  <si>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</si>
  <si>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</si>
  <si>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</si>
  <si>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</si>
  <si>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</si>
  <si>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</si>
  <si>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</si>
  <si>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</si>
  <si>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</si>
  <si>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</si>
  <si>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</si>
  <si>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</si>
  <si>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</si>
  <si>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</si>
  <si>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</si>
  <si>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</si>
  <si>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</si>
  <si>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</si>
  <si>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</si>
  <si>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</si>
  <si>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</si>
  <si>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</si>
  <si>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</si>
  <si>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</si>
  <si>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</si>
  <si>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</si>
  <si>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</si>
  <si>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</si>
  <si>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</si>
  <si>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</si>
  <si>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</si>
  <si>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</si>
  <si>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</si>
  <si>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</si>
  <si>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</si>
  <si>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</si>
  <si>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</si>
  <si>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</si>
  <si>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</si>
  <si>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</si>
  <si>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</si>
  <si>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</si>
  <si>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</si>
  <si>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</si>
  <si>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</si>
  <si>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</si>
  <si>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</si>
  <si>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</si>
  <si>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</si>
  <si>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</si>
  <si>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</si>
  <si>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</si>
  <si>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</si>
  <si>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</si>
  <si>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</si>
  <si>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</si>
  <si>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</si>
  <si>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</si>
  <si>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</si>
  <si>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</si>
  <si>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</si>
  <si>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</si>
  <si>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</si>
  <si>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</si>
  <si>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</si>
  <si>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</si>
  <si>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</si>
  <si>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</si>
  <si>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</si>
  <si>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</si>
  <si>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</si>
  <si>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</si>
  <si>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</si>
  <si>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</si>
  <si>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</si>
  <si>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</si>
  <si>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</si>
  <si>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</si>
  <si>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</si>
  <si>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</si>
  <si>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</si>
  <si>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</si>
  <si>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</si>
  <si>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</si>
  <si>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</si>
  <si>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</si>
  <si>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</si>
  <si>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</si>
  <si>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</si>
  <si>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</si>
  <si>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</si>
  <si>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</si>
  <si>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</si>
  <si>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</si>
  <si>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</si>
  <si>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</si>
  <si>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</si>
  <si>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</si>
  <si>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</si>
  <si>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</si>
  <si>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</si>
  <si>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</si>
  <si>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</si>
  <si>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</si>
  <si>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</si>
  <si>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</si>
  <si>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</si>
  <si>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</si>
  <si>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</si>
  <si>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</si>
  <si>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</si>
  <si>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</si>
  <si>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</si>
  <si>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</si>
  <si>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</si>
  <si>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</si>
  <si>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</si>
  <si>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</si>
  <si>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</si>
  <si>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</si>
  <si>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</si>
  <si>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</si>
  <si>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</si>
  <si>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</si>
  <si>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</si>
  <si>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</si>
  <si>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</si>
  <si>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</si>
  <si>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</si>
  <si>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</si>
  <si>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</si>
  <si>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</si>
  <si>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</si>
  <si>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</si>
  <si>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</si>
  <si>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</si>
  <si>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</si>
  <si>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</si>
  <si>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</si>
  <si>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</si>
  <si>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</si>
  <si>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</si>
  <si>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</si>
  <si>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</si>
  <si>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</si>
  <si>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</si>
  <si>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</si>
  <si>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</si>
  <si>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</si>
  <si>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</si>
  <si>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</si>
  <si>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</si>
  <si>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</si>
  <si>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</si>
  <si>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</si>
  <si>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</si>
  <si>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</si>
  <si>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</si>
  <si>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</si>
  <si>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</si>
  <si>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</si>
  <si>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</si>
  <si>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</si>
  <si>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</si>
  <si>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</si>
  <si>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</si>
  <si>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</si>
  <si>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</si>
  <si>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</si>
  <si>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</si>
  <si>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</si>
  <si>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</si>
  <si>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</si>
  <si>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</si>
  <si>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</si>
  <si>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</si>
  <si>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</si>
  <si>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</si>
  <si>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</si>
  <si>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</si>
  <si>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</si>
  <si>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</si>
  <si>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</si>
  <si>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</si>
  <si>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</si>
  <si>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</si>
  <si>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</si>
  <si>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</si>
  <si>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</si>
  <si>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</si>
  <si>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</si>
  <si>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</si>
  <si>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</si>
  <si>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</si>
  <si>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</si>
  <si>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</si>
  <si>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</si>
  <si>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</si>
  <si>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</si>
  <si>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</si>
  <si>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</si>
  <si>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</si>
  <si>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</si>
  <si>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</si>
  <si>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</si>
  <si>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</si>
  <si>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</si>
  <si>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</si>
  <si>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</si>
  <si>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</si>
  <si>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</si>
  <si>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</si>
  <si>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</si>
  <si>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</si>
  <si>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</si>
  <si>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</si>
  <si>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</si>
  <si>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</si>
  <si>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</si>
  <si>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</si>
  <si>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</si>
  <si>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</si>
  <si>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</si>
  <si>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</si>
  <si>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</si>
  <si>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</si>
  <si>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</si>
  <si>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</si>
  <si>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</si>
  <si>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</si>
  <si>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</si>
  <si>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</si>
  <si>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</si>
  <si>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</si>
  <si>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</si>
  <si>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</si>
  <si>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</si>
  <si>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</si>
  <si>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</si>
  <si>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</si>
  <si>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</si>
  <si>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</si>
  <si>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</si>
  <si>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</si>
  <si>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</si>
  <si>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</si>
  <si>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</si>
  <si>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</si>
  <si>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</si>
  <si>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</si>
  <si>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</si>
  <si>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</si>
  <si>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</si>
  <si>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</si>
  <si>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</si>
  <si>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</si>
  <si>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</si>
  <si>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</si>
  <si>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</si>
  <si>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</si>
  <si>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</si>
  <si>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</si>
  <si>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</si>
  <si>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</si>
  <si>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</si>
  <si>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</si>
  <si>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</si>
  <si>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</si>
  <si>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</si>
  <si>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</si>
  <si>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</si>
  <si>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</si>
  <si>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</si>
  <si>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</si>
  <si>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</si>
  <si>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</si>
  <si>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</si>
  <si>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</si>
  <si>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</si>
  <si>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</si>
  <si>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</si>
  <si>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</si>
  <si>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</si>
  <si>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</si>
  <si>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</si>
  <si>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</si>
  <si>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</si>
  <si>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</si>
  <si>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</si>
  <si>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</si>
  <si>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</si>
  <si>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</si>
  <si>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</si>
  <si>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</si>
  <si>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</si>
  <si>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</si>
  <si>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</si>
  <si>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</si>
  <si>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</si>
  <si>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</si>
  <si>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</si>
  <si>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</si>
  <si>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</si>
  <si>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</si>
  <si>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</si>
  <si>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</si>
  <si>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</si>
  <si>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</si>
  <si>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</si>
  <si>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</si>
  <si>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</si>
  <si>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</si>
  <si>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</si>
  <si>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</si>
  <si>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</si>
  <si>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</si>
  <si>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</si>
  <si>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</si>
  <si>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</si>
  <si>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</si>
  <si>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</si>
  <si>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</si>
  <si>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</si>
  <si>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</si>
  <si>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</si>
  <si>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</si>
  <si>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</si>
  <si>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</si>
  <si>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</si>
  <si>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</si>
  <si>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</si>
  <si>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</si>
  <si>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</si>
  <si>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</si>
  <si>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</si>
  <si>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</si>
  <si>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</si>
  <si>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</si>
  <si>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</si>
  <si>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</si>
  <si>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</si>
  <si>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</si>
  <si>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</si>
  <si>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</si>
  <si>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</si>
  <si>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</si>
  <si>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</si>
  <si>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</si>
  <si>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</si>
  <si>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</si>
  <si>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</si>
  <si>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</si>
  <si>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</si>
  <si>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</si>
  <si>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</si>
  <si>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</si>
  <si>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</si>
  <si>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</si>
  <si>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</si>
  <si>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</si>
  <si>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</si>
  <si>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</si>
  <si>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</si>
  <si>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</si>
  <si>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</si>
  <si>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</si>
  <si>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</si>
  <si>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</si>
  <si>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</si>
  <si>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</si>
  <si>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</si>
  <si>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</si>
  <si>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</si>
  <si>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</si>
  <si>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</si>
  <si>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</si>
  <si>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</si>
  <si>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</si>
  <si>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</si>
  <si>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</si>
  <si>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</si>
  <si>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</si>
  <si>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</si>
  <si>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</si>
  <si>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</si>
  <si>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</si>
  <si>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</si>
  <si>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</si>
  <si>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</si>
  <si>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</si>
  <si>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</si>
  <si>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</si>
  <si>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</si>
  <si>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</si>
  <si>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</si>
  <si>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</si>
  <si>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</si>
  <si>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</si>
  <si>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</si>
  <si>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</si>
  <si>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</si>
  <si>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</si>
  <si>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</si>
  <si>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</si>
  <si>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</si>
  <si>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</si>
  <si>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</si>
  <si>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</si>
  <si>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</si>
  <si>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</si>
  <si>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</si>
  <si>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</si>
  <si>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</si>
  <si>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</si>
  <si>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</si>
  <si>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</si>
  <si>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</si>
  <si>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</si>
  <si>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</si>
  <si>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</si>
  <si>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</si>
  <si>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</si>
  <si>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</si>
  <si>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</si>
  <si>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</si>
  <si>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</si>
  <si>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</si>
  <si>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</si>
  <si>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</si>
  <si>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</si>
  <si>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</si>
  <si>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</si>
  <si>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</si>
  <si>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</si>
  <si>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</si>
  <si>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</si>
  <si>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</si>
  <si>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</si>
  <si>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</si>
  <si>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</si>
  <si>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</si>
  <si>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</si>
  <si>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</si>
  <si>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</si>
  <si>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</si>
  <si>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</si>
  <si>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</si>
  <si>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</si>
  <si>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</si>
  <si>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</si>
  <si>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</si>
  <si>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</si>
  <si>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</si>
  <si>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</si>
  <si>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</si>
  <si>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</si>
  <si>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</si>
  <si>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</si>
  <si>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</si>
  <si>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</si>
  <si>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</si>
  <si>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</si>
  <si>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</si>
  <si>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</si>
  <si>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</si>
  <si>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</si>
  <si>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</si>
  <si>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</si>
  <si>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</si>
  <si>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</si>
  <si>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</si>
  <si>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</si>
  <si>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</si>
  <si>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</si>
  <si>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</si>
  <si>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</si>
  <si>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</si>
  <si>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</si>
  <si>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</si>
  <si>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</si>
  <si>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</si>
  <si>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</si>
  <si>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</si>
  <si>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</si>
  <si>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</si>
  <si>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</si>
  <si>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</si>
  <si>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</si>
  <si>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</si>
  <si>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</si>
  <si>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</si>
  <si>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</si>
  <si>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</si>
  <si>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</si>
  <si>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</si>
  <si>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</si>
  <si>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</si>
  <si>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</si>
  <si>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</si>
  <si>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</si>
  <si>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</si>
  <si>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</si>
  <si>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</si>
  <si>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</si>
  <si>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</si>
  <si>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</si>
  <si>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</si>
  <si>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</si>
  <si>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</si>
  <si>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</si>
  <si>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</si>
  <si>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</si>
  <si>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</si>
  <si>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</si>
  <si>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</si>
  <si>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</si>
  <si>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</si>
  <si>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</si>
  <si>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</si>
  <si>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</si>
  <si>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</si>
  <si>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</si>
  <si>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</si>
  <si>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</si>
  <si>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</si>
  <si>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</si>
  <si>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</si>
  <si>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</si>
  <si>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</si>
  <si>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</si>
  <si>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</si>
  <si>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</si>
  <si>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</si>
  <si>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</si>
  <si>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</si>
  <si>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</si>
  <si>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</si>
  <si>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</si>
  <si>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</si>
  <si>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</si>
  <si>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</si>
  <si>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</si>
  <si>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</si>
  <si>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</si>
  <si>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</si>
  <si>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</si>
  <si>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</si>
  <si>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</si>
  <si>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</si>
  <si>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</si>
  <si>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</si>
  <si>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</si>
  <si>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</si>
  <si>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</si>
  <si>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</si>
  <si>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</si>
  <si>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</si>
  <si>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</si>
  <si>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</si>
  <si>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</si>
  <si>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</si>
  <si>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</si>
  <si>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</si>
  <si>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</si>
  <si>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</si>
  <si>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</si>
  <si>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</si>
  <si>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</si>
  <si>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</si>
  <si>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</si>
  <si>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</si>
  <si>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</si>
  <si>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</si>
  <si>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</si>
  <si>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</si>
  <si>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</si>
  <si>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</si>
  <si>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</si>
  <si>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</si>
  <si>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</si>
  <si>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</si>
  <si>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</si>
  <si>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</si>
  <si>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</si>
  <si>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</si>
  <si>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</si>
  <si>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</si>
  <si>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</si>
  <si>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</si>
  <si>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</si>
  <si>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</si>
  <si>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</si>
  <si>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</si>
  <si>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</si>
  <si>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</si>
  <si>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</si>
  <si>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</si>
  <si>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</si>
  <si>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</si>
  <si>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</si>
  <si>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</si>
  <si>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</si>
  <si>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</si>
  <si>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</si>
  <si>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</si>
  <si>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</si>
  <si>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</si>
  <si>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</si>
  <si>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</si>
  <si>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</si>
  <si>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</si>
  <si>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</si>
  <si>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</si>
  <si>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</si>
  <si>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</si>
  <si>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</si>
  <si>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</si>
  <si>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</si>
  <si>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</si>
  <si>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</si>
  <si>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</si>
  <si>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</si>
  <si>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</si>
  <si>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</si>
  <si>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</si>
  <si>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</si>
  <si>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</si>
  <si>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</si>
  <si>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</si>
  <si>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</si>
  <si>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</si>
  <si>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</si>
  <si>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</si>
  <si>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</si>
  <si>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</si>
  <si>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</si>
  <si>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</si>
  <si>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</si>
  <si>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</si>
  <si>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</si>
  <si>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</si>
  <si>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</si>
  <si>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</si>
  <si>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</si>
  <si>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</si>
  <si>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</si>
  <si>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</si>
  <si>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</si>
  <si>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</si>
  <si>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</si>
  <si>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</si>
  <si>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</si>
  <si>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</si>
  <si>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</si>
  <si>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</si>
  <si>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</si>
  <si>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</si>
  <si>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</si>
  <si>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</si>
  <si>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</si>
  <si>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</si>
  <si>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</si>
  <si>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</si>
  <si>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</si>
  <si>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</si>
  <si>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</si>
  <si>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</si>
  <si>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</si>
  <si>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</si>
  <si>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</si>
  <si>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</si>
  <si>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</si>
  <si>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</si>
  <si>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</si>
  <si>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</si>
  <si>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</si>
  <si>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</si>
  <si>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</si>
  <si>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</si>
  <si>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</si>
  <si>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</si>
  <si>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</si>
  <si>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</si>
  <si>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</si>
  <si>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</si>
  <si>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</si>
  <si>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</si>
  <si>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</si>
  <si>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</si>
  <si>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</si>
  <si>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</si>
  <si>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</si>
  <si>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</si>
  <si>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</si>
  <si>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</si>
  <si>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</si>
  <si>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</si>
  <si>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</si>
  <si>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</si>
  <si>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</si>
  <si>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</si>
  <si>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</si>
  <si>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</si>
  <si>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</si>
  <si>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</si>
  <si>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</si>
  <si>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</si>
  <si>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</si>
  <si>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</si>
  <si>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</si>
  <si>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</si>
  <si>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</si>
  <si>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</si>
  <si>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</si>
  <si>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</si>
  <si>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</si>
  <si>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</si>
  <si>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</si>
  <si>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</si>
  <si>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</si>
  <si>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</si>
  <si>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</si>
  <si>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</si>
  <si>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</si>
  <si>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</si>
  <si>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</si>
  <si>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</si>
  <si>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</si>
  <si>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</si>
  <si>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</si>
  <si>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</si>
  <si>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</si>
  <si>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</si>
  <si>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</si>
  <si>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</si>
  <si>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</si>
  <si>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</si>
  <si>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</si>
  <si>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</si>
  <si>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</si>
  <si>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</si>
  <si>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</si>
  <si>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</si>
  <si>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</si>
  <si>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</si>
  <si>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</si>
  <si>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</si>
  <si>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</si>
  <si>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</si>
  <si>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</si>
  <si>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</si>
  <si>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</si>
  <si>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</si>
  <si>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</si>
  <si>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</si>
  <si>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</si>
  <si>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</si>
  <si>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</si>
  <si>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</si>
  <si>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</si>
  <si>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</si>
  <si>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</si>
  <si>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</si>
  <si>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</si>
  <si>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</si>
  <si>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</si>
  <si>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</si>
  <si>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</si>
  <si>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</si>
  <si>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</si>
  <si>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</si>
  <si>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</si>
  <si>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</si>
  <si>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</si>
  <si>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</si>
  <si>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</si>
  <si>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</si>
  <si>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</si>
  <si>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</si>
  <si>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</si>
  <si>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</si>
  <si>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</si>
  <si>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</si>
  <si>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</si>
  <si>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</si>
  <si>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</si>
  <si>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</si>
  <si>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</si>
  <si>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</si>
  <si>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</si>
  <si>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</si>
  <si>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</si>
  <si>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</si>
  <si>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</si>
  <si>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</si>
  <si>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</si>
  <si>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</si>
  <si>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</si>
  <si>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</si>
  <si>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</si>
  <si>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</si>
  <si>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</si>
  <si>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</si>
  <si>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</si>
  <si>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</si>
  <si>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</si>
  <si>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</si>
  <si>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</si>
  <si>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</si>
  <si>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</si>
  <si>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</si>
  <si>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</si>
  <si>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</si>
  <si>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</si>
  <si>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</si>
  <si>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</si>
  <si>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</si>
  <si>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</si>
  <si>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</si>
  <si>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</si>
  <si>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</si>
  <si>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</si>
  <si>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</si>
  <si>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</si>
  <si>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</si>
  <si>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</si>
  <si>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</si>
  <si>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</si>
  <si>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</si>
  <si>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</si>
  <si>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</si>
  <si>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</si>
  <si>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</si>
  <si>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</si>
  <si>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</si>
  <si>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</si>
  <si>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</si>
  <si>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</si>
  <si>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</si>
  <si>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</si>
  <si>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</si>
  <si>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</si>
  <si>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</si>
  <si>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</si>
  <si>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</si>
  <si>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</si>
  <si>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</si>
  <si>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</si>
  <si>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</si>
  <si>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</si>
  <si>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</si>
  <si>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</si>
  <si>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</si>
  <si>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</si>
  <si>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</si>
  <si>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</si>
  <si>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</si>
  <si>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</si>
  <si>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</si>
  <si>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</si>
  <si>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</si>
  <si>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</si>
  <si>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</si>
  <si>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</si>
  <si>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</si>
  <si>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</si>
  <si>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</si>
  <si>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</si>
  <si>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</si>
  <si>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</si>
  <si>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</si>
  <si>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</si>
  <si>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</si>
  <si>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</si>
  <si>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</si>
  <si>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</si>
  <si>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</si>
  <si>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</si>
  <si>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</si>
  <si>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</si>
  <si>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</si>
  <si>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</si>
  <si>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</si>
  <si>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</si>
  <si>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</si>
  <si>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</si>
  <si>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</si>
  <si>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</si>
  <si>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</si>
  <si>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</si>
  <si>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</si>
  <si>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</si>
  <si>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</si>
  <si>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</si>
  <si>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</si>
  <si>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</si>
  <si>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</si>
  <si>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</si>
  <si>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</si>
  <si>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</si>
  <si>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</si>
  <si>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</si>
  <si>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</si>
  <si>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</si>
  <si>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</si>
  <si>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</si>
  <si>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</si>
  <si>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</si>
  <si>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</si>
  <si>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</si>
  <si>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</si>
  <si>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</si>
  <si>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</si>
  <si>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</si>
  <si>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</si>
  <si>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</si>
  <si>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</si>
  <si>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</si>
  <si>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</si>
  <si>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</si>
  <si>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</si>
  <si>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</si>
  <si>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</si>
  <si>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</si>
  <si>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</si>
  <si>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</si>
  <si>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</si>
  <si>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</si>
  <si>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</si>
  <si>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</si>
  <si>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</si>
  <si>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</si>
  <si>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</si>
  <si>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</si>
  <si>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</si>
  <si>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</si>
  <si>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</si>
  <si>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</si>
  <si>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</si>
  <si>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</si>
  <si>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</si>
  <si>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</si>
  <si>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</si>
  <si>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</si>
  <si>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</si>
  <si>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</si>
  <si>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</si>
  <si>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</si>
  <si>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</si>
  <si>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</si>
  <si>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</si>
  <si>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</si>
  <si>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</si>
  <si>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</si>
  <si>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</si>
  <si>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</si>
  <si>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</si>
  <si>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</si>
  <si>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</si>
  <si>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</si>
  <si>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</si>
  <si>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</si>
  <si>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</si>
  <si>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</si>
  <si>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</si>
  <si>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</si>
  <si>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</si>
  <si>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</si>
  <si>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</si>
  <si>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</si>
  <si>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</si>
  <si>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</si>
  <si>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</si>
  <si>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</si>
  <si>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</si>
  <si>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</si>
  <si>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</si>
  <si>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</si>
  <si>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</si>
  <si>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</si>
  <si>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</si>
  <si>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</si>
  <si>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</si>
  <si>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</si>
  <si>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</si>
  <si>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</si>
  <si>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</si>
  <si>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</si>
  <si>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</si>
  <si>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</si>
  <si>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</si>
  <si>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</si>
  <si>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</si>
  <si>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</si>
  <si>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</si>
  <si>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</si>
  <si>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</si>
  <si>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</si>
  <si>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</si>
  <si>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</si>
  <si>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</si>
  <si>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</si>
  <si>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</si>
  <si>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</si>
  <si>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</si>
  <si>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</si>
  <si>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</si>
  <si>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</si>
  <si>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</si>
  <si>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</si>
  <si>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</si>
  <si>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</si>
  <si>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</si>
  <si>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</si>
  <si>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</si>
  <si>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</si>
  <si>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</si>
  <si>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</si>
  <si>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</si>
  <si>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</si>
  <si>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</si>
  <si>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</si>
  <si>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</si>
  <si>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</si>
  <si>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</si>
  <si>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</si>
  <si>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</si>
  <si>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</si>
  <si>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</si>
  <si>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</si>
  <si>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</si>
  <si>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</si>
  <si>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</si>
  <si>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</si>
  <si>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</si>
  <si>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</si>
  <si>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</si>
  <si>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</si>
  <si>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</si>
  <si>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</si>
  <si>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</si>
  <si>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</si>
  <si>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</si>
  <si>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</si>
  <si>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</si>
  <si>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</si>
  <si>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</si>
  <si>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</si>
  <si>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</si>
  <si>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</si>
  <si>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</si>
  <si>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</si>
  <si>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</si>
  <si>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</si>
  <si>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</si>
  <si>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</si>
  <si>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</si>
  <si>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</si>
  <si>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</si>
  <si>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</si>
  <si>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</si>
  <si>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</si>
  <si>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</si>
  <si>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</si>
  <si>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</si>
  <si>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</si>
  <si>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</si>
  <si>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</si>
  <si>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</si>
  <si>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</si>
  <si>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</si>
  <si>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</si>
  <si>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</si>
  <si>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</si>
  <si>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</si>
  <si>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</si>
  <si>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</si>
  <si>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</si>
  <si>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</si>
  <si>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</si>
  <si>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</si>
  <si>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</si>
  <si>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</si>
  <si>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</si>
  <si>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</si>
  <si>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</si>
  <si>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</si>
  <si>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</si>
  <si>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</si>
  <si>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</si>
  <si>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</si>
  <si>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</si>
  <si>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</si>
  <si>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</si>
  <si>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</si>
  <si>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</si>
  <si>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</si>
  <si>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</si>
  <si>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</si>
  <si>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</si>
  <si>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</si>
  <si>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</si>
  <si>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</si>
  <si>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</si>
  <si>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</si>
  <si>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</si>
  <si>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</si>
  <si>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</si>
  <si>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</si>
  <si>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</si>
  <si>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</si>
  <si>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</si>
  <si>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</si>
  <si>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</si>
  <si>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</si>
  <si>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</si>
  <si>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</si>
  <si>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</si>
  <si>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</si>
  <si>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</si>
  <si>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</si>
  <si>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</si>
  <si>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</si>
  <si>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</si>
  <si>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</si>
  <si>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</si>
  <si>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</si>
  <si>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</si>
  <si>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</si>
  <si>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</si>
  <si>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</si>
  <si>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</si>
  <si>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</si>
  <si>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</si>
  <si>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</si>
  <si>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</si>
  <si>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</si>
  <si>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</si>
  <si>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</si>
  <si>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</si>
  <si>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</si>
  <si>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</si>
  <si>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</si>
  <si>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</si>
  <si>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</si>
  <si>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</si>
  <si>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</si>
  <si>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</si>
  <si>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</si>
  <si>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</si>
  <si>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</si>
  <si>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</si>
  <si>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</si>
  <si>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</si>
  <si>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</si>
  <si>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</si>
  <si>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</si>
  <si>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</si>
  <si>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</si>
  <si>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</si>
  <si>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</si>
  <si>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</si>
  <si>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</si>
  <si>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</si>
  <si>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</si>
  <si>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</si>
  <si>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</si>
  <si>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</si>
  <si>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</si>
  <si>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</si>
  <si>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</si>
  <si>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</si>
  <si>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</si>
  <si>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</si>
  <si>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</si>
  <si>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</si>
  <si>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</si>
  <si>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</si>
  <si>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</si>
  <si>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</si>
  <si>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</si>
  <si>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</si>
  <si>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</si>
  <si>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</si>
  <si>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</si>
  <si>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</si>
  <si>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</si>
  <si>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</si>
  <si>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</si>
  <si>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</si>
  <si>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</si>
  <si>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</si>
  <si>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</si>
  <si>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</si>
  <si>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</si>
  <si>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</si>
  <si>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</si>
  <si>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</si>
  <si>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</si>
  <si>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</si>
  <si>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</si>
  <si>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</si>
  <si>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</si>
  <si>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</si>
  <si>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</si>
  <si>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</si>
  <si>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</si>
  <si>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</si>
  <si>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</si>
  <si>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</si>
  <si>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</si>
  <si>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</si>
  <si>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</si>
  <si>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</si>
  <si>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</si>
  <si>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</si>
  <si>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</si>
  <si>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</si>
  <si>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</si>
  <si>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</si>
  <si>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</si>
  <si>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</si>
  <si>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</si>
  <si>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</si>
  <si>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</si>
  <si>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</si>
  <si>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</si>
  <si>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</si>
  <si>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</si>
  <si>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</si>
  <si>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</si>
  <si>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</si>
  <si>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</si>
  <si>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</si>
  <si>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</si>
  <si>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</si>
  <si>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</si>
  <si>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</si>
  <si>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</si>
  <si>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</si>
  <si>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</si>
  <si>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</si>
  <si>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</si>
  <si>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</si>
  <si>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</si>
  <si>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</si>
  <si>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</si>
  <si>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</si>
  <si>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</si>
  <si>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</si>
  <si>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</si>
  <si>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</si>
  <si>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</si>
  <si>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</si>
  <si>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</si>
  <si>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</si>
  <si>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</si>
  <si>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</si>
  <si>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</si>
  <si>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</si>
  <si>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</si>
  <si>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</si>
  <si>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</si>
  <si>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</si>
  <si>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</si>
  <si>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</si>
  <si>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</si>
  <si>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</si>
  <si>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</si>
  <si>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</si>
  <si>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</si>
  <si>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</si>
  <si>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</si>
  <si>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</si>
  <si>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</si>
  <si>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</si>
  <si>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</si>
  <si>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</si>
  <si>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</si>
  <si>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</si>
  <si>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</si>
  <si>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</si>
  <si>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</si>
  <si>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</si>
  <si>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</si>
  <si>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</si>
  <si>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</si>
  <si>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</si>
  <si>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</si>
  <si>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</si>
  <si>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</si>
  <si>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</si>
  <si>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</si>
  <si>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</si>
  <si>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</si>
  <si>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</si>
  <si>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</si>
  <si>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</si>
  <si>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</si>
  <si>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</si>
  <si>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</si>
  <si>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</si>
  <si>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</si>
  <si>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</si>
  <si>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</si>
  <si>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</si>
  <si>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</si>
  <si>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</si>
  <si>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</si>
  <si>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</si>
  <si>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</si>
  <si>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</si>
  <si>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</si>
  <si>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</si>
  <si>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</si>
  <si>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</si>
  <si>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</si>
  <si>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</si>
  <si>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</si>
  <si>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</si>
  <si>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</si>
  <si>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</si>
  <si>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</si>
  <si>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</si>
  <si>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</si>
  <si>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</si>
  <si>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</si>
  <si>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</si>
  <si>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</si>
  <si>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</si>
  <si>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</si>
  <si>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</si>
  <si>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</si>
  <si>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</si>
  <si>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</si>
  <si>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</si>
  <si>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</si>
  <si>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</si>
  <si>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</si>
  <si>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</si>
  <si>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</si>
  <si>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</si>
  <si>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</si>
  <si>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</si>
  <si>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</si>
  <si>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</si>
  <si>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</si>
  <si>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</si>
  <si>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</si>
  <si>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</si>
  <si>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</si>
  <si>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</si>
  <si>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</si>
  <si>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</si>
  <si>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</si>
  <si>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</si>
  <si>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</si>
  <si>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</si>
  <si>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</si>
  <si>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</si>
  <si>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</si>
  <si>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</si>
  <si>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</si>
  <si>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</si>
  <si>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</si>
  <si>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</si>
  <si>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</si>
  <si>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</si>
  <si>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</si>
  <si>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</si>
  <si>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</si>
  <si>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</si>
  <si>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</si>
  <si>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</si>
  <si>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</si>
  <si>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</si>
  <si>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</si>
  <si>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</si>
  <si>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</si>
  <si>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</si>
  <si>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</si>
  <si>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</si>
  <si>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</si>
  <si>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</si>
  <si>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</si>
  <si>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</si>
  <si>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</si>
  <si>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</si>
  <si>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</si>
  <si>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</si>
  <si>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</si>
  <si>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</si>
  <si>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</si>
  <si>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</si>
  <si>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</si>
  <si>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</si>
  <si>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</si>
  <si>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</si>
  <si>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</si>
  <si>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</si>
  <si>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</si>
  <si>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</si>
  <si>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</si>
  <si>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</si>
  <si>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</si>
  <si>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</si>
  <si>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</si>
  <si>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</si>
  <si>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</si>
  <si>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</si>
  <si>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</si>
  <si>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</si>
  <si>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</si>
  <si>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</si>
  <si>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</si>
  <si>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</si>
  <si>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</si>
  <si>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</si>
  <si>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</si>
  <si>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</si>
  <si>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</si>
  <si>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</si>
  <si>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</si>
  <si>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</si>
  <si>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</si>
  <si>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</si>
  <si>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</si>
  <si>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</si>
  <si>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</si>
  <si>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</si>
  <si>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</si>
  <si>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</si>
  <si>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</si>
  <si>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</si>
  <si>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</si>
  <si>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</si>
  <si>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</si>
  <si>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</si>
  <si>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</si>
  <si>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</si>
  <si>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</si>
  <si>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</si>
  <si>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</si>
  <si>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</si>
  <si>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</si>
  <si>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</si>
  <si>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</si>
  <si>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</si>
  <si>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</si>
  <si>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</si>
  <si>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</si>
  <si>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</si>
  <si>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</si>
  <si>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</si>
  <si>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</si>
  <si>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</si>
  <si>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</si>
  <si>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</si>
  <si>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</si>
  <si>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</si>
  <si>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</si>
  <si>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</si>
  <si>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</si>
  <si>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</si>
  <si>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</si>
  <si>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</si>
  <si>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</si>
  <si>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</si>
  <si>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</si>
  <si>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</si>
  <si>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</si>
  <si>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</si>
  <si>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</si>
  <si>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</si>
  <si>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</si>
  <si>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</si>
  <si>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</si>
  <si>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</si>
  <si>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</si>
  <si>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</si>
  <si>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</si>
  <si>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</si>
  <si>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</si>
  <si>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</si>
  <si>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</si>
  <si>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</si>
  <si>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</si>
  <si>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</si>
  <si>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</si>
  <si>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</si>
  <si>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</si>
  <si>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</si>
  <si>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</si>
  <si>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</si>
  <si>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</si>
  <si>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</si>
  <si>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</si>
  <si>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</si>
  <si>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</si>
  <si>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</si>
  <si>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</si>
  <si>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</si>
  <si>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</si>
  <si>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</si>
  <si>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</si>
  <si>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</si>
  <si>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</si>
  <si>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</si>
  <si>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</si>
  <si>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</si>
  <si>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</si>
  <si>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</si>
  <si>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</si>
  <si>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</si>
  <si>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</si>
  <si>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</si>
  <si>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</si>
  <si>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</si>
  <si>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</si>
  <si>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</si>
  <si>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</si>
  <si>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</si>
  <si>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</si>
  <si>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</si>
  <si>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</si>
  <si>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</si>
  <si>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</si>
  <si>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</si>
  <si>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</si>
  <si>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</si>
  <si>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</si>
  <si>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</si>
  <si>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</si>
  <si>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</si>
  <si>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</si>
  <si>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</si>
  <si>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</si>
  <si>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</si>
  <si>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</si>
  <si>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</si>
  <si>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</si>
  <si>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</si>
  <si>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</si>
  <si>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</si>
  <si>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</si>
  <si>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</si>
  <si>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</si>
  <si>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</si>
  <si>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</si>
  <si>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</si>
  <si>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</si>
  <si>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</si>
  <si>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</si>
  <si>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</si>
  <si>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</si>
  <si>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</si>
  <si>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</si>
  <si>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</si>
  <si>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</si>
  <si>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</si>
  <si>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</si>
  <si>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</si>
  <si>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</si>
  <si>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</si>
  <si>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</si>
  <si>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</si>
  <si>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</si>
  <si>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</si>
  <si>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</si>
  <si>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</si>
  <si>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</si>
  <si>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</si>
  <si>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</si>
  <si>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</si>
  <si>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</si>
  <si>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</si>
  <si>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</si>
  <si>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</si>
  <si>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</si>
  <si>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</si>
  <si>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</si>
  <si>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</si>
  <si>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</si>
  <si>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</si>
  <si>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</si>
  <si>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</si>
  <si>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</si>
  <si>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</si>
  <si>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</si>
  <si>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</si>
  <si>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</si>
  <si>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</si>
  <si>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</si>
  <si>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</si>
  <si>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</si>
  <si>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</si>
  <si>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</si>
  <si>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</si>
  <si>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</si>
  <si>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</si>
  <si>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</si>
  <si>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</si>
  <si>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</si>
  <si>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</si>
  <si>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</si>
  <si>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</si>
  <si>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</si>
  <si>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</si>
  <si>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</si>
  <si>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</si>
  <si>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</si>
  <si>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</si>
  <si>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</si>
  <si>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</si>
  <si>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</si>
  <si>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</si>
  <si>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</si>
  <si>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</si>
  <si>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</si>
  <si>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</si>
  <si>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</si>
  <si>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</si>
  <si>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</si>
  <si>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</si>
  <si>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</si>
  <si>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</si>
  <si>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</si>
  <si>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</si>
  <si>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</si>
  <si>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</si>
  <si>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</si>
  <si>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</si>
  <si>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</si>
  <si>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</si>
  <si>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</si>
  <si>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</si>
  <si>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</si>
  <si>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</si>
  <si>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</si>
  <si>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</si>
  <si>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</si>
  <si>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</si>
  <si>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</si>
  <si>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</si>
  <si>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</si>
  <si>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</si>
  <si>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</si>
  <si>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</si>
  <si>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</si>
  <si>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</si>
  <si>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</si>
  <si>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</si>
  <si>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</si>
  <si>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</si>
  <si>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</si>
  <si>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</si>
  <si>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</si>
  <si>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</si>
  <si>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</si>
  <si>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</si>
  <si>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</si>
  <si>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</si>
  <si>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</si>
  <si>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</si>
  <si>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</si>
  <si>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</si>
  <si>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</si>
  <si>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</si>
  <si>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</si>
  <si>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</si>
  <si>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</si>
  <si>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</si>
  <si>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</si>
  <si>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</si>
  <si>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</si>
  <si>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</si>
  <si>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</si>
  <si>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</si>
  <si>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</si>
  <si>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</si>
  <si>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</si>
  <si>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</si>
  <si>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</si>
  <si>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</si>
  <si>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</si>
  <si>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</si>
  <si>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</si>
  <si>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</si>
  <si>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</si>
  <si>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</si>
  <si>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</si>
  <si>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</si>
  <si>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</si>
  <si>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</si>
  <si>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</si>
  <si>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</si>
  <si>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</si>
  <si>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</si>
  <si>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</si>
  <si>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</si>
  <si>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</si>
  <si>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</si>
  <si>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</si>
  <si>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</si>
  <si>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</si>
  <si>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</si>
  <si>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</si>
  <si>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</si>
  <si>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</si>
  <si>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</si>
  <si>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</si>
  <si>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</si>
  <si>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</si>
  <si>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</si>
  <si>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</si>
  <si>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</si>
  <si>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</si>
  <si>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</si>
  <si>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</si>
  <si>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</si>
  <si>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</si>
  <si>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</si>
  <si>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</si>
  <si>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</si>
  <si>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</si>
  <si>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</si>
  <si>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</si>
  <si>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</si>
  <si>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</si>
  <si>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</si>
  <si>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</si>
  <si>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</si>
  <si>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</si>
  <si>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</si>
  <si>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</si>
  <si>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</si>
  <si>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</si>
  <si>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</si>
  <si>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</si>
  <si>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</si>
  <si>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</si>
  <si>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</si>
  <si>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</si>
  <si>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</si>
  <si>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</si>
  <si>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</si>
  <si>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</si>
  <si>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</si>
  <si>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</si>
  <si>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</si>
  <si>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</si>
  <si>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</si>
  <si>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</si>
  <si>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</si>
  <si>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</si>
  <si>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</si>
  <si>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</si>
  <si>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</si>
  <si>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</si>
  <si>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</si>
  <si>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</si>
  <si>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</si>
  <si>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</si>
  <si>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</si>
  <si>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</si>
  <si>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</si>
  <si>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</si>
  <si>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</si>
  <si>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</si>
  <si>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</si>
  <si>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</si>
  <si>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</si>
  <si>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</si>
  <si>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</si>
  <si>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</si>
  <si>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</si>
  <si>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</si>
  <si>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</si>
  <si>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</si>
  <si>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</si>
  <si>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</si>
  <si>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</si>
  <si>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</si>
  <si>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</si>
  <si>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</si>
  <si>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</si>
  <si>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</si>
  <si>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</si>
  <si>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</si>
  <si>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</si>
  <si>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</si>
  <si>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</si>
  <si>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</si>
  <si>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</si>
  <si>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</si>
  <si>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</si>
  <si>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</si>
  <si>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</si>
  <si>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</si>
  <si>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</si>
  <si>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</si>
  <si>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</si>
  <si>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</si>
  <si>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</si>
  <si>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</si>
  <si>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</si>
  <si>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</si>
  <si>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</si>
  <si>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</si>
  <si>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</si>
  <si>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</si>
  <si>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</si>
  <si>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</si>
  <si>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</si>
  <si>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</si>
  <si>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</si>
  <si>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</si>
  <si>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</si>
  <si>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</si>
  <si>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</si>
  <si>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</si>
  <si>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</si>
  <si>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</si>
  <si>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</si>
  <si>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</si>
  <si>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</si>
  <si>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</si>
  <si>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</si>
  <si>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</si>
  <si>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</si>
  <si>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</si>
  <si>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</si>
  <si>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</si>
  <si>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</si>
  <si>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</si>
  <si>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</si>
  <si>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</si>
  <si>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</si>
  <si>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</si>
  <si>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</si>
  <si>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</si>
  <si>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</si>
  <si>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</si>
  <si>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</si>
  <si>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</si>
  <si>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</si>
  <si>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</si>
  <si>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</si>
  <si>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</si>
  <si>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</si>
  <si>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</si>
  <si>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</si>
  <si>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</si>
  <si>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</si>
  <si>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</si>
  <si>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</si>
  <si>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</si>
  <si>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</si>
  <si>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</si>
  <si>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</si>
  <si>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</si>
  <si>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</si>
  <si>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</si>
  <si>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</si>
  <si>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</si>
  <si>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</si>
  <si>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</si>
  <si>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</si>
  <si>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</si>
  <si>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</si>
  <si>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</si>
  <si>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</si>
  <si>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</si>
  <si>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</si>
  <si>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</si>
  <si>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</si>
  <si>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</si>
  <si>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</si>
  <si>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</si>
  <si>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</si>
  <si>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</si>
  <si>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</si>
  <si>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</si>
  <si>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</si>
  <si>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</si>
  <si>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</si>
  <si>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</si>
  <si>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</si>
  <si>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</si>
  <si>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</si>
  <si>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</si>
  <si>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</si>
  <si>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</si>
  <si>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</si>
  <si>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</si>
  <si>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</si>
  <si>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</si>
  <si>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</si>
  <si>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</si>
  <si>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</si>
  <si>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</si>
  <si>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</si>
  <si>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</si>
  <si>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</si>
  <si>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</si>
  <si>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</si>
  <si>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</si>
  <si>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</si>
  <si>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</si>
  <si>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</si>
  <si>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</si>
  <si>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</si>
  <si>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</si>
  <si>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</si>
  <si>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</si>
  <si>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</si>
  <si>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</si>
  <si>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</si>
  <si>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</si>
  <si>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</si>
  <si>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</si>
  <si>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</si>
  <si>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</si>
  <si>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</si>
  <si>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</si>
  <si>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</si>
  <si>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</si>
  <si>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</si>
  <si>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</si>
  <si>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</si>
  <si>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</si>
  <si>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</si>
  <si>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</si>
  <si>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</si>
  <si>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</si>
  <si>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</si>
  <si>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</si>
  <si>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</si>
  <si>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</si>
  <si>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</si>
  <si>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</si>
  <si>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</si>
  <si>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</si>
  <si>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</si>
  <si>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</si>
  <si>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</si>
  <si>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宮城県知事</t>
    <rPh sb="3" eb="5">
      <t>チジ</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</si>
</sst>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3">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53">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activeCell="F3" sqref="F3"/>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418" t="s">
        <v>8960</v>
      </c>
      <c r="F5" s="418"/>
      <c r="G5" s="419"/>
    </row>
    <row r="6" spans="1:7" ht="39.6" customHeight="1" x14ac:dyDescent="0.15">
      <c r="C6" s="43" t="s">
        <v>8036</v>
      </c>
      <c r="D6" s="44" t="s">
        <v>8955</v>
      </c>
      <c r="E6" s="405" t="s">
        <v>8956</v>
      </c>
      <c r="F6" s="406"/>
      <c r="G6" s="407"/>
    </row>
    <row r="7" spans="1:7" ht="39.6" customHeight="1" x14ac:dyDescent="0.15">
      <c r="C7" s="43" t="s">
        <v>8968</v>
      </c>
      <c r="D7" s="44" t="s">
        <v>8951</v>
      </c>
      <c r="E7" s="411" t="s">
        <v>8957</v>
      </c>
      <c r="F7" s="412"/>
      <c r="G7" s="413"/>
    </row>
    <row r="8" spans="1:7" ht="39.6" customHeight="1" x14ac:dyDescent="0.15">
      <c r="C8" s="43" t="s">
        <v>8038</v>
      </c>
      <c r="D8" s="44" t="s">
        <v>8950</v>
      </c>
      <c r="E8" s="405" t="s">
        <v>8978</v>
      </c>
      <c r="F8" s="406"/>
      <c r="G8" s="407"/>
    </row>
    <row r="9" spans="1:7" ht="39.6" customHeight="1" x14ac:dyDescent="0.15">
      <c r="C9" s="43" t="s">
        <v>8039</v>
      </c>
      <c r="D9" s="44" t="s">
        <v>8953</v>
      </c>
      <c r="E9" s="405" t="s">
        <v>8954</v>
      </c>
      <c r="F9" s="406"/>
      <c r="G9" s="407"/>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417" t="s">
        <v>8960</v>
      </c>
      <c r="F13" s="418"/>
      <c r="G13" s="419"/>
    </row>
    <row r="14" spans="1:7" ht="39" customHeight="1" x14ac:dyDescent="0.15">
      <c r="C14" s="43" t="s">
        <v>8967</v>
      </c>
      <c r="D14" s="50" t="s">
        <v>8958</v>
      </c>
      <c r="E14" s="405" t="s">
        <v>8965</v>
      </c>
      <c r="F14" s="406"/>
      <c r="G14" s="407"/>
    </row>
    <row r="15" spans="1:7" ht="39" customHeight="1" x14ac:dyDescent="0.15">
      <c r="C15" s="43" t="s">
        <v>8968</v>
      </c>
      <c r="D15" s="50" t="s">
        <v>8961</v>
      </c>
      <c r="E15" s="405" t="s">
        <v>8962</v>
      </c>
      <c r="F15" s="406"/>
      <c r="G15" s="407"/>
    </row>
    <row r="16" spans="1:7" ht="39" customHeight="1" x14ac:dyDescent="0.15">
      <c r="C16" s="43" t="s">
        <v>8969</v>
      </c>
      <c r="D16" s="50" t="s">
        <v>8963</v>
      </c>
      <c r="E16" s="405" t="s">
        <v>8964</v>
      </c>
      <c r="F16" s="406"/>
      <c r="G16" s="407"/>
    </row>
    <row r="17" spans="2:12" ht="39" customHeight="1" x14ac:dyDescent="0.15">
      <c r="C17" s="43" t="s">
        <v>8970</v>
      </c>
      <c r="D17" s="50" t="s">
        <v>8966</v>
      </c>
      <c r="E17" s="405" t="s">
        <v>9066</v>
      </c>
      <c r="F17" s="406"/>
      <c r="G17" s="407"/>
    </row>
    <row r="18" spans="2:12" ht="39" customHeight="1" x14ac:dyDescent="0.15">
      <c r="C18" s="43" t="s">
        <v>8971</v>
      </c>
      <c r="D18" s="50" t="s">
        <v>8518</v>
      </c>
      <c r="E18" s="408" t="s">
        <v>9016</v>
      </c>
      <c r="F18" s="409"/>
      <c r="G18" s="410"/>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417" t="s">
        <v>8960</v>
      </c>
      <c r="F21" s="418"/>
      <c r="G21" s="419"/>
    </row>
    <row r="22" spans="2:12" ht="39" customHeight="1" x14ac:dyDescent="0.15">
      <c r="C22" s="395" t="s">
        <v>8967</v>
      </c>
      <c r="D22" s="398" t="s">
        <v>8558</v>
      </c>
      <c r="E22" s="402" t="s">
        <v>8985</v>
      </c>
      <c r="F22" s="403"/>
      <c r="G22" s="404"/>
    </row>
    <row r="23" spans="2:12" ht="27.6" customHeight="1" x14ac:dyDescent="0.15">
      <c r="C23" s="396"/>
      <c r="D23" s="399"/>
      <c r="E23" s="401" t="s">
        <v>8996</v>
      </c>
      <c r="F23" s="46" t="s">
        <v>8973</v>
      </c>
      <c r="G23" s="44" t="s">
        <v>8987</v>
      </c>
    </row>
    <row r="24" spans="2:12" ht="27.6" customHeight="1" x14ac:dyDescent="0.15">
      <c r="C24" s="396"/>
      <c r="D24" s="399"/>
      <c r="E24" s="401"/>
      <c r="F24" s="52" t="s">
        <v>8974</v>
      </c>
      <c r="G24" s="44" t="s">
        <v>8988</v>
      </c>
    </row>
    <row r="25" spans="2:12" ht="27.6" customHeight="1" x14ac:dyDescent="0.15">
      <c r="C25" s="396"/>
      <c r="D25" s="399"/>
      <c r="E25" s="401"/>
      <c r="F25" s="43" t="s">
        <v>8977</v>
      </c>
      <c r="G25" s="44" t="s">
        <v>8989</v>
      </c>
    </row>
    <row r="26" spans="2:12" ht="27.6" customHeight="1" x14ac:dyDescent="0.15">
      <c r="C26" s="396"/>
      <c r="D26" s="399"/>
      <c r="E26" s="401"/>
      <c r="F26" s="43" t="s">
        <v>8975</v>
      </c>
      <c r="G26" s="44" t="s">
        <v>8990</v>
      </c>
    </row>
    <row r="27" spans="2:12" ht="27.6" customHeight="1" x14ac:dyDescent="0.15">
      <c r="C27" s="396"/>
      <c r="D27" s="399"/>
      <c r="E27" s="401"/>
      <c r="F27" s="43" t="s">
        <v>8976</v>
      </c>
      <c r="G27" s="44" t="s">
        <v>8991</v>
      </c>
    </row>
    <row r="28" spans="2:12" ht="27.6" customHeight="1" x14ac:dyDescent="0.15">
      <c r="C28" s="397"/>
      <c r="D28" s="400"/>
      <c r="E28" s="401"/>
      <c r="F28" s="53"/>
      <c r="G28" s="44" t="s">
        <v>8992</v>
      </c>
    </row>
    <row r="29" spans="2:12" ht="54.75" customHeight="1" x14ac:dyDescent="0.15">
      <c r="C29" s="43" t="s">
        <v>8968</v>
      </c>
      <c r="D29" s="50" t="s">
        <v>190</v>
      </c>
      <c r="E29" s="411" t="s">
        <v>9041</v>
      </c>
      <c r="F29" s="412"/>
      <c r="G29" s="413"/>
    </row>
    <row r="30" spans="2:12" x14ac:dyDescent="0.15">
      <c r="C30" s="395" t="s">
        <v>8969</v>
      </c>
      <c r="D30" s="398" t="s">
        <v>8622</v>
      </c>
      <c r="E30" s="414" t="s">
        <v>8993</v>
      </c>
      <c r="F30" s="415"/>
      <c r="G30" s="416"/>
    </row>
    <row r="31" spans="2:12" ht="39" customHeight="1" x14ac:dyDescent="0.15">
      <c r="C31" s="396"/>
      <c r="D31" s="399"/>
      <c r="E31" s="401" t="s">
        <v>8997</v>
      </c>
      <c r="F31" s="45" t="s">
        <v>8933</v>
      </c>
      <c r="G31" s="54" t="s">
        <v>8986</v>
      </c>
    </row>
    <row r="32" spans="2:12" ht="39" customHeight="1" x14ac:dyDescent="0.15">
      <c r="C32" s="396"/>
      <c r="D32" s="399"/>
      <c r="E32" s="401"/>
      <c r="F32" s="45" t="s">
        <v>8979</v>
      </c>
      <c r="G32" s="55" t="s">
        <v>8980</v>
      </c>
    </row>
    <row r="33" spans="2:7" ht="39" customHeight="1" x14ac:dyDescent="0.15">
      <c r="C33" s="396"/>
      <c r="D33" s="399"/>
      <c r="E33" s="401"/>
      <c r="F33" s="45" t="s">
        <v>8981</v>
      </c>
      <c r="G33" s="51" t="s">
        <v>8982</v>
      </c>
    </row>
    <row r="34" spans="2:7" ht="56.25" x14ac:dyDescent="0.15">
      <c r="C34" s="396"/>
      <c r="D34" s="399"/>
      <c r="E34" s="401"/>
      <c r="F34" s="43" t="s">
        <v>8624</v>
      </c>
      <c r="G34" s="54" t="s">
        <v>8994</v>
      </c>
    </row>
    <row r="35" spans="2:7" ht="39" customHeight="1" x14ac:dyDescent="0.15">
      <c r="C35" s="397"/>
      <c r="D35" s="400"/>
      <c r="E35" s="401"/>
      <c r="F35" s="43" t="s">
        <v>8983</v>
      </c>
      <c r="G35" s="55" t="s">
        <v>8984</v>
      </c>
    </row>
    <row r="36" spans="2:7" ht="128.25" customHeight="1" x14ac:dyDescent="0.15">
      <c r="C36" s="43" t="s">
        <v>8970</v>
      </c>
      <c r="D36" s="50" t="s">
        <v>8626</v>
      </c>
      <c r="E36" s="405" t="s">
        <v>8998</v>
      </c>
      <c r="F36" s="409"/>
      <c r="G36" s="410"/>
    </row>
    <row r="37" spans="2:7" ht="18.75" customHeight="1" x14ac:dyDescent="0.15"/>
    <row r="38" spans="2:7" ht="19.5" x14ac:dyDescent="0.15">
      <c r="B38" s="23" t="s">
        <v>8995</v>
      </c>
    </row>
    <row r="39" spans="2:7" ht="19.5" x14ac:dyDescent="0.15">
      <c r="C39" s="23" t="s">
        <v>9012</v>
      </c>
    </row>
    <row r="40" spans="2:7" x14ac:dyDescent="0.15">
      <c r="C40" s="33" t="s">
        <v>194</v>
      </c>
      <c r="D40" s="417" t="s">
        <v>9013</v>
      </c>
      <c r="E40" s="418"/>
      <c r="F40" s="418"/>
      <c r="G40" s="419"/>
    </row>
    <row r="41" spans="2:7" ht="57" customHeight="1" x14ac:dyDescent="0.15">
      <c r="C41" s="43" t="s">
        <v>8036</v>
      </c>
      <c r="D41" s="405" t="s">
        <v>9040</v>
      </c>
      <c r="E41" s="406"/>
      <c r="F41" s="406"/>
      <c r="G41" s="407"/>
    </row>
    <row r="42" spans="2:7" ht="39" customHeight="1" x14ac:dyDescent="0.15">
      <c r="C42" s="43" t="s">
        <v>8037</v>
      </c>
      <c r="D42" s="405" t="s">
        <v>9014</v>
      </c>
      <c r="E42" s="406"/>
      <c r="F42" s="406"/>
      <c r="G42" s="407"/>
    </row>
    <row r="43" spans="2:7" ht="39" customHeight="1" x14ac:dyDescent="0.15">
      <c r="C43" s="43" t="s">
        <v>8038</v>
      </c>
      <c r="D43" s="405" t="s">
        <v>9015</v>
      </c>
      <c r="E43" s="406"/>
      <c r="F43" s="406"/>
      <c r="G43" s="407"/>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2">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2">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2">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3"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3"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2">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2">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3"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2">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3"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3"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2">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3"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3"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2">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3"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3"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3"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2">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2">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3"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3"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2">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2">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2">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2">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2">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2">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2">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2">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2">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2">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2">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2">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2">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2">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2">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2">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2">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3"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3"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2">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2">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2">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2">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2">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2">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2">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2">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2">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2">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2">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2">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2">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2">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2">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2">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2">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2">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2">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2">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2">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2">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2">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2">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2">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2">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2">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2">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2">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2">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2">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2">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2">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2">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2">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2">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2">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2">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2">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2">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2">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2">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2">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2">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2">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2">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2">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2">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2">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2">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2">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2">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2">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2">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2">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2">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2">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2">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2">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2">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2">
        <v>716</v>
      </c>
      <c r="AM106" s="17" t="s">
        <v>9201</v>
      </c>
      <c r="AN106" s="17" t="s">
        <v>528</v>
      </c>
      <c r="AP106" s="17" t="s">
        <v>11102</v>
      </c>
      <c r="AQ106" s="17" t="s">
        <v>7875</v>
      </c>
      <c r="AR106" s="17" t="s">
        <v>196</v>
      </c>
    </row>
    <row r="107" spans="5:44" x14ac:dyDescent="0.15">
      <c r="E107" s="17" t="s">
        <v>495</v>
      </c>
      <c r="F107" s="17" t="s">
        <v>494</v>
      </c>
      <c r="AA107" s="13" t="s">
        <v>8228</v>
      </c>
      <c r="AB107" s="122">
        <v>756</v>
      </c>
      <c r="AM107" s="17" t="s">
        <v>9202</v>
      </c>
      <c r="AN107" s="17" t="s">
        <v>530</v>
      </c>
    </row>
    <row r="108" spans="5:44" x14ac:dyDescent="0.15">
      <c r="E108" s="17" t="s">
        <v>497</v>
      </c>
      <c r="F108" s="17" t="s">
        <v>496</v>
      </c>
      <c r="AA108" s="13" t="s">
        <v>8229</v>
      </c>
      <c r="AB108" s="122">
        <v>752</v>
      </c>
      <c r="AM108" s="17" t="s">
        <v>9203</v>
      </c>
      <c r="AN108" s="17" t="s">
        <v>532</v>
      </c>
    </row>
    <row r="109" spans="5:44" x14ac:dyDescent="0.15">
      <c r="E109" s="17" t="s">
        <v>499</v>
      </c>
      <c r="F109" s="17" t="s">
        <v>498</v>
      </c>
      <c r="AA109" s="13" t="s">
        <v>8230</v>
      </c>
      <c r="AB109" s="122">
        <v>729</v>
      </c>
      <c r="AM109" s="17" t="s">
        <v>9204</v>
      </c>
      <c r="AN109" s="17" t="s">
        <v>534</v>
      </c>
    </row>
    <row r="110" spans="5:44" x14ac:dyDescent="0.15">
      <c r="E110" s="17" t="s">
        <v>501</v>
      </c>
      <c r="F110" s="17" t="s">
        <v>500</v>
      </c>
      <c r="AA110" s="13" t="s">
        <v>8231</v>
      </c>
      <c r="AB110" s="122">
        <v>744</v>
      </c>
      <c r="AM110" s="17" t="s">
        <v>9205</v>
      </c>
      <c r="AN110" s="17" t="s">
        <v>536</v>
      </c>
    </row>
    <row r="111" spans="5:44" x14ac:dyDescent="0.15">
      <c r="E111" s="17" t="s">
        <v>503</v>
      </c>
      <c r="F111" s="17" t="s">
        <v>502</v>
      </c>
      <c r="AA111" s="13" t="s">
        <v>8232</v>
      </c>
      <c r="AB111" s="122">
        <v>724</v>
      </c>
      <c r="AM111" s="17" t="s">
        <v>9206</v>
      </c>
      <c r="AN111" s="17" t="s">
        <v>538</v>
      </c>
    </row>
    <row r="112" spans="5:44" x14ac:dyDescent="0.15">
      <c r="E112" s="17" t="s">
        <v>505</v>
      </c>
      <c r="F112" s="17" t="s">
        <v>504</v>
      </c>
      <c r="AA112" s="13" t="s">
        <v>8233</v>
      </c>
      <c r="AB112" s="122">
        <v>740</v>
      </c>
      <c r="AM112" s="17" t="s">
        <v>9207</v>
      </c>
      <c r="AN112" s="17" t="s">
        <v>540</v>
      </c>
    </row>
    <row r="113" spans="5:40" x14ac:dyDescent="0.15">
      <c r="E113" s="17" t="s">
        <v>507</v>
      </c>
      <c r="F113" s="17" t="s">
        <v>506</v>
      </c>
      <c r="AA113" s="13" t="s">
        <v>8234</v>
      </c>
      <c r="AB113" s="122">
        <v>144</v>
      </c>
      <c r="AM113" s="17" t="s">
        <v>9208</v>
      </c>
      <c r="AN113" s="17" t="s">
        <v>542</v>
      </c>
    </row>
    <row r="114" spans="5:40" x14ac:dyDescent="0.15">
      <c r="E114" s="17" t="s">
        <v>509</v>
      </c>
      <c r="F114" s="17" t="s">
        <v>508</v>
      </c>
      <c r="AA114" s="13" t="s">
        <v>8235</v>
      </c>
      <c r="AB114" s="122">
        <v>703</v>
      </c>
      <c r="AM114" s="17" t="s">
        <v>9209</v>
      </c>
      <c r="AN114" s="17" t="s">
        <v>548</v>
      </c>
    </row>
    <row r="115" spans="5:40" x14ac:dyDescent="0.15">
      <c r="E115" s="17" t="s">
        <v>511</v>
      </c>
      <c r="F115" s="17" t="s">
        <v>510</v>
      </c>
      <c r="AA115" s="13" t="s">
        <v>8236</v>
      </c>
      <c r="AB115" s="122">
        <v>705</v>
      </c>
      <c r="AM115" s="17" t="s">
        <v>9210</v>
      </c>
      <c r="AN115" s="17" t="s">
        <v>550</v>
      </c>
    </row>
    <row r="116" spans="5:40" x14ac:dyDescent="0.15">
      <c r="E116" s="17" t="s">
        <v>513</v>
      </c>
      <c r="F116" s="17" t="s">
        <v>512</v>
      </c>
      <c r="AA116" s="13" t="s">
        <v>8237</v>
      </c>
      <c r="AB116" s="122">
        <v>748</v>
      </c>
      <c r="AM116" s="17" t="s">
        <v>9211</v>
      </c>
      <c r="AN116" s="17" t="s">
        <v>552</v>
      </c>
    </row>
    <row r="117" spans="5:40" x14ac:dyDescent="0.15">
      <c r="E117" s="17" t="s">
        <v>515</v>
      </c>
      <c r="F117" s="17" t="s">
        <v>514</v>
      </c>
      <c r="AA117" s="13" t="s">
        <v>8238</v>
      </c>
      <c r="AB117" s="122">
        <v>690</v>
      </c>
      <c r="AM117" s="17" t="s">
        <v>9212</v>
      </c>
      <c r="AN117" s="17" t="s">
        <v>554</v>
      </c>
    </row>
    <row r="118" spans="5:40" x14ac:dyDescent="0.15">
      <c r="E118" s="17" t="s">
        <v>517</v>
      </c>
      <c r="F118" s="17" t="s">
        <v>516</v>
      </c>
      <c r="AA118" s="13" t="s">
        <v>8239</v>
      </c>
      <c r="AB118" s="122">
        <v>226</v>
      </c>
      <c r="AM118" s="17" t="s">
        <v>9213</v>
      </c>
      <c r="AN118" s="17" t="s">
        <v>556</v>
      </c>
    </row>
    <row r="119" spans="5:40" x14ac:dyDescent="0.15">
      <c r="E119" s="17" t="s">
        <v>519</v>
      </c>
      <c r="F119" s="17" t="s">
        <v>518</v>
      </c>
      <c r="AA119" s="13" t="s">
        <v>8240</v>
      </c>
      <c r="AB119" s="122">
        <v>686</v>
      </c>
      <c r="AM119" s="17" t="s">
        <v>9214</v>
      </c>
      <c r="AN119" s="17" t="s">
        <v>558</v>
      </c>
    </row>
    <row r="120" spans="5:40" x14ac:dyDescent="0.15">
      <c r="E120" s="17" t="s">
        <v>521</v>
      </c>
      <c r="F120" s="17" t="s">
        <v>520</v>
      </c>
      <c r="AA120" s="13" t="s">
        <v>8241</v>
      </c>
      <c r="AB120" s="122">
        <v>688</v>
      </c>
      <c r="AM120" s="17" t="s">
        <v>9215</v>
      </c>
      <c r="AN120" s="17" t="s">
        <v>560</v>
      </c>
    </row>
    <row r="121" spans="5:40" x14ac:dyDescent="0.15">
      <c r="E121" s="17" t="s">
        <v>523</v>
      </c>
      <c r="F121" s="17" t="s">
        <v>522</v>
      </c>
      <c r="AA121" s="13" t="s">
        <v>8242</v>
      </c>
      <c r="AB121" s="122">
        <v>659</v>
      </c>
      <c r="AM121" s="17" t="s">
        <v>9216</v>
      </c>
      <c r="AN121" s="17" t="s">
        <v>562</v>
      </c>
    </row>
    <row r="122" spans="5:40" x14ac:dyDescent="0.15">
      <c r="E122" s="17" t="s">
        <v>525</v>
      </c>
      <c r="F122" s="17" t="s">
        <v>524</v>
      </c>
      <c r="AA122" s="13" t="s">
        <v>8243</v>
      </c>
      <c r="AB122" s="122">
        <v>670</v>
      </c>
      <c r="AM122" s="17" t="s">
        <v>9217</v>
      </c>
      <c r="AN122" s="17" t="s">
        <v>564</v>
      </c>
    </row>
    <row r="123" spans="5:40" x14ac:dyDescent="0.15">
      <c r="E123" s="17" t="s">
        <v>527</v>
      </c>
      <c r="F123" s="17" t="s">
        <v>526</v>
      </c>
      <c r="AA123" s="13" t="s">
        <v>8244</v>
      </c>
      <c r="AB123" s="122">
        <v>654</v>
      </c>
      <c r="AM123" s="17" t="s">
        <v>9218</v>
      </c>
      <c r="AN123" s="17" t="s">
        <v>566</v>
      </c>
    </row>
    <row r="124" spans="5:40" x14ac:dyDescent="0.15">
      <c r="E124" s="17" t="s">
        <v>529</v>
      </c>
      <c r="F124" s="17" t="s">
        <v>528</v>
      </c>
      <c r="AA124" s="13" t="s">
        <v>8245</v>
      </c>
      <c r="AB124" s="122">
        <v>662</v>
      </c>
      <c r="AM124" s="17" t="s">
        <v>9219</v>
      </c>
      <c r="AN124" s="17" t="s">
        <v>568</v>
      </c>
    </row>
    <row r="125" spans="5:40" x14ac:dyDescent="0.15">
      <c r="E125" s="17" t="s">
        <v>531</v>
      </c>
      <c r="F125" s="17" t="s">
        <v>530</v>
      </c>
      <c r="AA125" s="13" t="s">
        <v>8246</v>
      </c>
      <c r="AB125" s="122">
        <v>706</v>
      </c>
      <c r="AM125" s="17" t="s">
        <v>9220</v>
      </c>
      <c r="AN125" s="17" t="s">
        <v>570</v>
      </c>
    </row>
    <row r="126" spans="5:40" x14ac:dyDescent="0.15">
      <c r="E126" s="17" t="s">
        <v>533</v>
      </c>
      <c r="F126" s="17" t="s">
        <v>532</v>
      </c>
      <c r="AA126" s="13" t="s">
        <v>8248</v>
      </c>
      <c r="AB126" s="123" t="s">
        <v>8247</v>
      </c>
      <c r="AM126" s="17" t="s">
        <v>9221</v>
      </c>
      <c r="AN126" s="17" t="s">
        <v>574</v>
      </c>
    </row>
    <row r="127" spans="5:40" x14ac:dyDescent="0.15">
      <c r="E127" s="17" t="s">
        <v>535</v>
      </c>
      <c r="F127" s="17" t="s">
        <v>534</v>
      </c>
      <c r="AA127" s="13" t="s">
        <v>8249</v>
      </c>
      <c r="AB127" s="122">
        <v>796</v>
      </c>
      <c r="AM127" s="17" t="s">
        <v>9222</v>
      </c>
      <c r="AN127" s="17" t="s">
        <v>576</v>
      </c>
    </row>
    <row r="128" spans="5:40" x14ac:dyDescent="0.15">
      <c r="E128" s="17" t="s">
        <v>537</v>
      </c>
      <c r="F128" s="17" t="s">
        <v>536</v>
      </c>
      <c r="AA128" s="13" t="s">
        <v>8250</v>
      </c>
      <c r="AB128" s="122">
        <v>764</v>
      </c>
      <c r="AM128" s="17" t="s">
        <v>9223</v>
      </c>
      <c r="AN128" s="17" t="s">
        <v>578</v>
      </c>
    </row>
    <row r="129" spans="5:40" x14ac:dyDescent="0.15">
      <c r="E129" s="17" t="s">
        <v>539</v>
      </c>
      <c r="F129" s="17" t="s">
        <v>538</v>
      </c>
      <c r="AA129" s="13" t="s">
        <v>8251</v>
      </c>
      <c r="AB129" s="122">
        <v>410</v>
      </c>
      <c r="AM129" s="17" t="s">
        <v>9224</v>
      </c>
      <c r="AN129" s="17" t="s">
        <v>580</v>
      </c>
    </row>
    <row r="130" spans="5:40" x14ac:dyDescent="0.15">
      <c r="E130" s="17" t="s">
        <v>541</v>
      </c>
      <c r="F130" s="17" t="s">
        <v>540</v>
      </c>
      <c r="AA130" s="13" t="s">
        <v>8252</v>
      </c>
      <c r="AB130" s="122">
        <v>158</v>
      </c>
      <c r="AM130" s="17" t="s">
        <v>9225</v>
      </c>
      <c r="AN130" s="17" t="s">
        <v>584</v>
      </c>
    </row>
    <row r="131" spans="5:40" x14ac:dyDescent="0.15">
      <c r="E131" s="17" t="s">
        <v>543</v>
      </c>
      <c r="F131" s="17" t="s">
        <v>542</v>
      </c>
      <c r="AA131" s="13" t="s">
        <v>8253</v>
      </c>
      <c r="AB131" s="122">
        <v>762</v>
      </c>
      <c r="AM131" s="17" t="s">
        <v>9226</v>
      </c>
      <c r="AN131" s="17" t="s">
        <v>586</v>
      </c>
    </row>
    <row r="132" spans="5:40" x14ac:dyDescent="0.15">
      <c r="E132" s="17" t="s">
        <v>545</v>
      </c>
      <c r="F132" s="17" t="s">
        <v>544</v>
      </c>
      <c r="AA132" s="13" t="s">
        <v>8254</v>
      </c>
      <c r="AB132" s="122">
        <v>834</v>
      </c>
      <c r="AM132" s="17" t="s">
        <v>9227</v>
      </c>
      <c r="AN132" s="17" t="s">
        <v>588</v>
      </c>
    </row>
    <row r="133" spans="5:40" x14ac:dyDescent="0.15">
      <c r="E133" s="17" t="s">
        <v>547</v>
      </c>
      <c r="F133" s="17" t="s">
        <v>546</v>
      </c>
      <c r="AA133" s="13" t="s">
        <v>8255</v>
      </c>
      <c r="AB133" s="122">
        <v>203</v>
      </c>
      <c r="AM133" s="17" t="s">
        <v>9228</v>
      </c>
      <c r="AN133" s="17" t="s">
        <v>590</v>
      </c>
    </row>
    <row r="134" spans="5:40" x14ac:dyDescent="0.15">
      <c r="E134" s="17" t="s">
        <v>549</v>
      </c>
      <c r="F134" s="17" t="s">
        <v>548</v>
      </c>
      <c r="AA134" s="13" t="s">
        <v>8256</v>
      </c>
      <c r="AB134" s="122">
        <v>148</v>
      </c>
      <c r="AM134" s="17" t="s">
        <v>9229</v>
      </c>
      <c r="AN134" s="17" t="s">
        <v>592</v>
      </c>
    </row>
    <row r="135" spans="5:40" x14ac:dyDescent="0.15">
      <c r="E135" s="17" t="s">
        <v>551</v>
      </c>
      <c r="F135" s="17" t="s">
        <v>550</v>
      </c>
      <c r="AA135" s="13" t="s">
        <v>8257</v>
      </c>
      <c r="AB135" s="122">
        <v>140</v>
      </c>
      <c r="AM135" s="17" t="s">
        <v>9230</v>
      </c>
      <c r="AN135" s="17" t="s">
        <v>598</v>
      </c>
    </row>
    <row r="136" spans="5:40" x14ac:dyDescent="0.15">
      <c r="E136" s="17" t="s">
        <v>553</v>
      </c>
      <c r="F136" s="17" t="s">
        <v>552</v>
      </c>
      <c r="AA136" s="13" t="s">
        <v>8258</v>
      </c>
      <c r="AB136" s="122">
        <v>156</v>
      </c>
      <c r="AM136" s="17" t="s">
        <v>9231</v>
      </c>
      <c r="AN136" s="17" t="s">
        <v>600</v>
      </c>
    </row>
    <row r="137" spans="5:40" x14ac:dyDescent="0.15">
      <c r="E137" s="17" t="s">
        <v>555</v>
      </c>
      <c r="F137" s="17" t="s">
        <v>554</v>
      </c>
      <c r="AA137" s="13" t="s">
        <v>8259</v>
      </c>
      <c r="AB137" s="122">
        <v>788</v>
      </c>
      <c r="AM137" s="17" t="s">
        <v>9232</v>
      </c>
      <c r="AN137" s="17" t="s">
        <v>602</v>
      </c>
    </row>
    <row r="138" spans="5:40" x14ac:dyDescent="0.15">
      <c r="E138" s="17" t="s">
        <v>557</v>
      </c>
      <c r="F138" s="17" t="s">
        <v>556</v>
      </c>
      <c r="AA138" s="13" t="s">
        <v>9065</v>
      </c>
      <c r="AB138" s="122">
        <v>998</v>
      </c>
      <c r="AM138" s="17" t="s">
        <v>9233</v>
      </c>
      <c r="AN138" s="17" t="s">
        <v>604</v>
      </c>
    </row>
    <row r="139" spans="5:40" x14ac:dyDescent="0.15">
      <c r="E139" s="17" t="s">
        <v>559</v>
      </c>
      <c r="F139" s="17" t="s">
        <v>558</v>
      </c>
      <c r="AA139" s="13" t="s">
        <v>8260</v>
      </c>
      <c r="AB139" s="122">
        <v>408</v>
      </c>
      <c r="AM139" s="17" t="s">
        <v>9234</v>
      </c>
      <c r="AN139" s="17" t="s">
        <v>606</v>
      </c>
    </row>
    <row r="140" spans="5:40" x14ac:dyDescent="0.15">
      <c r="E140" s="17" t="s">
        <v>561</v>
      </c>
      <c r="F140" s="17" t="s">
        <v>560</v>
      </c>
      <c r="AA140" s="13" t="s">
        <v>8261</v>
      </c>
      <c r="AB140" s="122">
        <v>152</v>
      </c>
      <c r="AM140" s="17" t="s">
        <v>9235</v>
      </c>
      <c r="AN140" s="17" t="s">
        <v>610</v>
      </c>
    </row>
    <row r="141" spans="5:40" x14ac:dyDescent="0.15">
      <c r="E141" s="17" t="s">
        <v>563</v>
      </c>
      <c r="F141" s="17" t="s">
        <v>562</v>
      </c>
      <c r="AA141" s="13" t="s">
        <v>8262</v>
      </c>
      <c r="AB141" s="122">
        <v>798</v>
      </c>
      <c r="AM141" s="17" t="s">
        <v>9236</v>
      </c>
      <c r="AN141" s="17" t="s">
        <v>612</v>
      </c>
    </row>
    <row r="142" spans="5:40" x14ac:dyDescent="0.15">
      <c r="E142" s="17" t="s">
        <v>565</v>
      </c>
      <c r="F142" s="17" t="s">
        <v>564</v>
      </c>
      <c r="AA142" s="13" t="s">
        <v>8263</v>
      </c>
      <c r="AB142" s="122">
        <v>208</v>
      </c>
      <c r="AM142" s="17" t="s">
        <v>9237</v>
      </c>
      <c r="AN142" s="17" t="s">
        <v>616</v>
      </c>
    </row>
    <row r="143" spans="5:40" x14ac:dyDescent="0.15">
      <c r="E143" s="17" t="s">
        <v>567</v>
      </c>
      <c r="F143" s="17" t="s">
        <v>566</v>
      </c>
      <c r="AA143" s="13" t="s">
        <v>8264</v>
      </c>
      <c r="AB143" s="122">
        <v>276</v>
      </c>
      <c r="AM143" s="17" t="s">
        <v>9238</v>
      </c>
      <c r="AN143" s="17" t="s">
        <v>622</v>
      </c>
    </row>
    <row r="144" spans="5:40" x14ac:dyDescent="0.15">
      <c r="E144" s="17" t="s">
        <v>569</v>
      </c>
      <c r="F144" s="17" t="s">
        <v>568</v>
      </c>
      <c r="AA144" s="13" t="s">
        <v>8265</v>
      </c>
      <c r="AB144" s="122">
        <v>768</v>
      </c>
      <c r="AM144" s="17" t="s">
        <v>9239</v>
      </c>
      <c r="AN144" s="17" t="s">
        <v>630</v>
      </c>
    </row>
    <row r="145" spans="5:40" x14ac:dyDescent="0.15">
      <c r="E145" s="17" t="s">
        <v>571</v>
      </c>
      <c r="F145" s="17" t="s">
        <v>570</v>
      </c>
      <c r="AA145" s="13" t="s">
        <v>8266</v>
      </c>
      <c r="AB145" s="122">
        <v>772</v>
      </c>
      <c r="AM145" s="17" t="s">
        <v>9240</v>
      </c>
      <c r="AN145" s="17" t="s">
        <v>632</v>
      </c>
    </row>
    <row r="146" spans="5:40" x14ac:dyDescent="0.15">
      <c r="E146" s="17" t="s">
        <v>573</v>
      </c>
      <c r="F146" s="17" t="s">
        <v>572</v>
      </c>
      <c r="AA146" s="13" t="s">
        <v>8267</v>
      </c>
      <c r="AB146" s="122">
        <v>214</v>
      </c>
      <c r="AM146" s="17" t="s">
        <v>9241</v>
      </c>
      <c r="AN146" s="17" t="s">
        <v>634</v>
      </c>
    </row>
    <row r="147" spans="5:40" x14ac:dyDescent="0.15">
      <c r="E147" s="17" t="s">
        <v>575</v>
      </c>
      <c r="F147" s="17" t="s">
        <v>574</v>
      </c>
      <c r="AA147" s="13" t="s">
        <v>8268</v>
      </c>
      <c r="AB147" s="122">
        <v>212</v>
      </c>
      <c r="AM147" s="17" t="s">
        <v>9242</v>
      </c>
      <c r="AN147" s="17" t="s">
        <v>636</v>
      </c>
    </row>
    <row r="148" spans="5:40" x14ac:dyDescent="0.15">
      <c r="E148" s="17" t="s">
        <v>577</v>
      </c>
      <c r="F148" s="17" t="s">
        <v>576</v>
      </c>
      <c r="AA148" s="13" t="s">
        <v>8269</v>
      </c>
      <c r="AB148" s="122">
        <v>780</v>
      </c>
      <c r="AM148" s="17" t="s">
        <v>9243</v>
      </c>
      <c r="AN148" s="17" t="s">
        <v>638</v>
      </c>
    </row>
    <row r="149" spans="5:40" x14ac:dyDescent="0.15">
      <c r="E149" s="17" t="s">
        <v>579</v>
      </c>
      <c r="F149" s="17" t="s">
        <v>578</v>
      </c>
      <c r="AA149" s="13" t="s">
        <v>8270</v>
      </c>
      <c r="AB149" s="122">
        <v>795</v>
      </c>
      <c r="AM149" s="17" t="s">
        <v>9244</v>
      </c>
      <c r="AN149" s="17" t="s">
        <v>640</v>
      </c>
    </row>
    <row r="150" spans="5:40" x14ac:dyDescent="0.15">
      <c r="E150" s="17" t="s">
        <v>581</v>
      </c>
      <c r="F150" s="17" t="s">
        <v>580</v>
      </c>
      <c r="AA150" s="13" t="s">
        <v>8271</v>
      </c>
      <c r="AB150" s="122">
        <v>792</v>
      </c>
      <c r="AM150" s="17" t="s">
        <v>9245</v>
      </c>
      <c r="AN150" s="17" t="s">
        <v>642</v>
      </c>
    </row>
    <row r="151" spans="5:40" x14ac:dyDescent="0.15">
      <c r="E151" s="17" t="s">
        <v>583</v>
      </c>
      <c r="F151" s="17" t="s">
        <v>582</v>
      </c>
      <c r="AA151" s="13" t="s">
        <v>8272</v>
      </c>
      <c r="AB151" s="122">
        <v>776</v>
      </c>
      <c r="AM151" s="17" t="s">
        <v>9246</v>
      </c>
      <c r="AN151" s="17" t="s">
        <v>650</v>
      </c>
    </row>
    <row r="152" spans="5:40" x14ac:dyDescent="0.15">
      <c r="E152" s="17" t="s">
        <v>585</v>
      </c>
      <c r="F152" s="17" t="s">
        <v>584</v>
      </c>
      <c r="AA152" s="13" t="s">
        <v>8273</v>
      </c>
      <c r="AB152" s="122">
        <v>566</v>
      </c>
      <c r="AM152" s="17" t="s">
        <v>9247</v>
      </c>
      <c r="AN152" s="17" t="s">
        <v>652</v>
      </c>
    </row>
    <row r="153" spans="5:40" x14ac:dyDescent="0.15">
      <c r="E153" s="17" t="s">
        <v>587</v>
      </c>
      <c r="F153" s="17" t="s">
        <v>586</v>
      </c>
      <c r="AA153" s="13" t="s">
        <v>8274</v>
      </c>
      <c r="AB153" s="122">
        <v>520</v>
      </c>
      <c r="AM153" s="17" t="s">
        <v>9248</v>
      </c>
      <c r="AN153" s="17" t="s">
        <v>658</v>
      </c>
    </row>
    <row r="154" spans="5:40" x14ac:dyDescent="0.15">
      <c r="E154" s="17" t="s">
        <v>589</v>
      </c>
      <c r="F154" s="17" t="s">
        <v>588</v>
      </c>
      <c r="AA154" s="13" t="s">
        <v>8275</v>
      </c>
      <c r="AB154" s="123">
        <v>516</v>
      </c>
      <c r="AM154" s="17" t="s">
        <v>9249</v>
      </c>
      <c r="AN154" s="17" t="s">
        <v>664</v>
      </c>
    </row>
    <row r="155" spans="5:40" x14ac:dyDescent="0.15">
      <c r="E155" s="17" t="s">
        <v>591</v>
      </c>
      <c r="F155" s="17" t="s">
        <v>590</v>
      </c>
      <c r="AA155" s="13" t="s">
        <v>8277</v>
      </c>
      <c r="AB155" s="122" t="s">
        <v>8276</v>
      </c>
      <c r="AM155" s="17" t="s">
        <v>9250</v>
      </c>
      <c r="AN155" s="17" t="s">
        <v>666</v>
      </c>
    </row>
    <row r="156" spans="5:40" x14ac:dyDescent="0.15">
      <c r="E156" s="17" t="s">
        <v>593</v>
      </c>
      <c r="F156" s="17" t="s">
        <v>592</v>
      </c>
      <c r="AA156" s="13" t="s">
        <v>8278</v>
      </c>
      <c r="AB156" s="122">
        <v>570</v>
      </c>
      <c r="AM156" s="17" t="s">
        <v>9251</v>
      </c>
      <c r="AN156" s="17" t="s">
        <v>668</v>
      </c>
    </row>
    <row r="157" spans="5:40" x14ac:dyDescent="0.15">
      <c r="E157" s="17" t="s">
        <v>595</v>
      </c>
      <c r="F157" s="17" t="s">
        <v>594</v>
      </c>
      <c r="AA157" s="13" t="s">
        <v>8279</v>
      </c>
      <c r="AB157" s="122">
        <v>558</v>
      </c>
      <c r="AM157" s="17" t="s">
        <v>9252</v>
      </c>
      <c r="AN157" s="17" t="s">
        <v>670</v>
      </c>
    </row>
    <row r="158" spans="5:40" x14ac:dyDescent="0.15">
      <c r="E158" s="17" t="s">
        <v>597</v>
      </c>
      <c r="F158" s="17" t="s">
        <v>596</v>
      </c>
      <c r="AA158" s="13" t="s">
        <v>8280</v>
      </c>
      <c r="AB158" s="122">
        <v>562</v>
      </c>
      <c r="AM158" s="17" t="s">
        <v>9253</v>
      </c>
      <c r="AN158" s="17" t="s">
        <v>672</v>
      </c>
    </row>
    <row r="159" spans="5:40" x14ac:dyDescent="0.15">
      <c r="E159" s="17" t="s">
        <v>599</v>
      </c>
      <c r="F159" s="17" t="s">
        <v>598</v>
      </c>
      <c r="AA159" s="13" t="s">
        <v>8281</v>
      </c>
      <c r="AB159" s="122">
        <v>732</v>
      </c>
      <c r="AM159" s="17" t="s">
        <v>9254</v>
      </c>
      <c r="AN159" s="17" t="s">
        <v>676</v>
      </c>
    </row>
    <row r="160" spans="5:40" x14ac:dyDescent="0.15">
      <c r="E160" s="17" t="s">
        <v>601</v>
      </c>
      <c r="F160" s="17" t="s">
        <v>600</v>
      </c>
      <c r="AA160" s="13" t="s">
        <v>8282</v>
      </c>
      <c r="AB160" s="122">
        <v>540</v>
      </c>
      <c r="AM160" s="17" t="s">
        <v>9255</v>
      </c>
      <c r="AN160" s="17" t="s">
        <v>682</v>
      </c>
    </row>
    <row r="161" spans="5:40" x14ac:dyDescent="0.15">
      <c r="E161" s="17" t="s">
        <v>603</v>
      </c>
      <c r="F161" s="17" t="s">
        <v>602</v>
      </c>
      <c r="AA161" s="13" t="s">
        <v>8283</v>
      </c>
      <c r="AB161" s="122">
        <v>554</v>
      </c>
      <c r="AM161" s="17" t="s">
        <v>9256</v>
      </c>
      <c r="AN161" s="17" t="s">
        <v>684</v>
      </c>
    </row>
    <row r="162" spans="5:40" x14ac:dyDescent="0.15">
      <c r="E162" s="17" t="s">
        <v>605</v>
      </c>
      <c r="F162" s="17" t="s">
        <v>604</v>
      </c>
      <c r="AA162" s="13" t="s">
        <v>8284</v>
      </c>
      <c r="AB162" s="122">
        <v>524</v>
      </c>
      <c r="AM162" s="17" t="s">
        <v>9257</v>
      </c>
      <c r="AN162" s="17" t="s">
        <v>686</v>
      </c>
    </row>
    <row r="163" spans="5:40" x14ac:dyDescent="0.15">
      <c r="E163" s="17" t="s">
        <v>607</v>
      </c>
      <c r="F163" s="17" t="s">
        <v>606</v>
      </c>
      <c r="AA163" s="13" t="s">
        <v>8285</v>
      </c>
      <c r="AB163" s="122">
        <v>574</v>
      </c>
      <c r="AM163" s="17" t="s">
        <v>9258</v>
      </c>
      <c r="AN163" s="17" t="s">
        <v>688</v>
      </c>
    </row>
    <row r="164" spans="5:40" x14ac:dyDescent="0.15">
      <c r="E164" s="17" t="s">
        <v>609</v>
      </c>
      <c r="F164" s="17" t="s">
        <v>608</v>
      </c>
      <c r="AA164" s="13" t="s">
        <v>8286</v>
      </c>
      <c r="AB164" s="122">
        <v>578</v>
      </c>
      <c r="AM164" s="17" t="s">
        <v>9259</v>
      </c>
      <c r="AN164" s="17" t="s">
        <v>690</v>
      </c>
    </row>
    <row r="165" spans="5:40" x14ac:dyDescent="0.15">
      <c r="E165" s="17" t="s">
        <v>611</v>
      </c>
      <c r="F165" s="17" t="s">
        <v>610</v>
      </c>
      <c r="AA165" s="13" t="s">
        <v>8287</v>
      </c>
      <c r="AB165" s="123">
        <v>334</v>
      </c>
      <c r="AM165" s="17" t="s">
        <v>9260</v>
      </c>
      <c r="AN165" s="17" t="s">
        <v>692</v>
      </c>
    </row>
    <row r="166" spans="5:40" x14ac:dyDescent="0.15">
      <c r="E166" s="17" t="s">
        <v>613</v>
      </c>
      <c r="F166" s="17" t="s">
        <v>612</v>
      </c>
      <c r="AA166" s="13" t="s">
        <v>8289</v>
      </c>
      <c r="AB166" s="122" t="s">
        <v>8288</v>
      </c>
      <c r="AM166" s="17" t="s">
        <v>9261</v>
      </c>
      <c r="AN166" s="17" t="s">
        <v>694</v>
      </c>
    </row>
    <row r="167" spans="5:40" x14ac:dyDescent="0.15">
      <c r="E167" s="17" t="s">
        <v>615</v>
      </c>
      <c r="F167" s="17" t="s">
        <v>614</v>
      </c>
      <c r="AA167" s="13" t="s">
        <v>8290</v>
      </c>
      <c r="AB167" s="122">
        <v>332</v>
      </c>
      <c r="AM167" s="17" t="s">
        <v>9262</v>
      </c>
      <c r="AN167" s="17" t="s">
        <v>696</v>
      </c>
    </row>
    <row r="168" spans="5:40" x14ac:dyDescent="0.15">
      <c r="E168" s="17" t="s">
        <v>617</v>
      </c>
      <c r="F168" s="17" t="s">
        <v>616</v>
      </c>
      <c r="AA168" s="13" t="s">
        <v>8291</v>
      </c>
      <c r="AB168" s="122">
        <v>586</v>
      </c>
      <c r="AM168" s="17" t="s">
        <v>9263</v>
      </c>
      <c r="AN168" s="17" t="s">
        <v>698</v>
      </c>
    </row>
    <row r="169" spans="5:40" x14ac:dyDescent="0.15">
      <c r="E169" s="17" t="s">
        <v>619</v>
      </c>
      <c r="F169" s="17" t="s">
        <v>618</v>
      </c>
      <c r="AA169" s="13" t="s">
        <v>8292</v>
      </c>
      <c r="AB169" s="122">
        <v>336</v>
      </c>
      <c r="AM169" s="17" t="s">
        <v>9264</v>
      </c>
      <c r="AN169" s="17" t="s">
        <v>700</v>
      </c>
    </row>
    <row r="170" spans="5:40" x14ac:dyDescent="0.15">
      <c r="E170" s="17" t="s">
        <v>621</v>
      </c>
      <c r="F170" s="17" t="s">
        <v>620</v>
      </c>
      <c r="AA170" s="13" t="s">
        <v>8293</v>
      </c>
      <c r="AB170" s="122">
        <v>591</v>
      </c>
      <c r="AM170" s="17" t="s">
        <v>9265</v>
      </c>
      <c r="AN170" s="17" t="s">
        <v>702</v>
      </c>
    </row>
    <row r="171" spans="5:40" x14ac:dyDescent="0.15">
      <c r="E171" s="17" t="s">
        <v>623</v>
      </c>
      <c r="F171" s="17" t="s">
        <v>622</v>
      </c>
      <c r="AA171" s="13" t="s">
        <v>8294</v>
      </c>
      <c r="AB171" s="123">
        <v>548</v>
      </c>
      <c r="AM171" s="17" t="s">
        <v>9266</v>
      </c>
      <c r="AN171" s="17" t="s">
        <v>704</v>
      </c>
    </row>
    <row r="172" spans="5:40" x14ac:dyDescent="0.15">
      <c r="E172" s="17" t="s">
        <v>625</v>
      </c>
      <c r="F172" s="17" t="s">
        <v>624</v>
      </c>
      <c r="AA172" s="13" t="s">
        <v>8296</v>
      </c>
      <c r="AB172" s="122" t="s">
        <v>8295</v>
      </c>
      <c r="AM172" s="17" t="s">
        <v>9267</v>
      </c>
      <c r="AN172" s="17" t="s">
        <v>706</v>
      </c>
    </row>
    <row r="173" spans="5:40" x14ac:dyDescent="0.15">
      <c r="E173" s="17" t="s">
        <v>627</v>
      </c>
      <c r="F173" s="17" t="s">
        <v>626</v>
      </c>
      <c r="AA173" s="13" t="s">
        <v>8297</v>
      </c>
      <c r="AB173" s="123">
        <v>598</v>
      </c>
      <c r="AM173" s="17" t="s">
        <v>9268</v>
      </c>
      <c r="AN173" s="17" t="s">
        <v>710</v>
      </c>
    </row>
    <row r="174" spans="5:40" x14ac:dyDescent="0.15">
      <c r="E174" s="17" t="s">
        <v>629</v>
      </c>
      <c r="F174" s="17" t="s">
        <v>628</v>
      </c>
      <c r="AA174" s="13" t="s">
        <v>8299</v>
      </c>
      <c r="AB174" s="122" t="s">
        <v>8298</v>
      </c>
      <c r="AM174" s="17" t="s">
        <v>9269</v>
      </c>
      <c r="AN174" s="17" t="s">
        <v>712</v>
      </c>
    </row>
    <row r="175" spans="5:40" x14ac:dyDescent="0.15">
      <c r="E175" s="17" t="s">
        <v>631</v>
      </c>
      <c r="F175" s="17" t="s">
        <v>630</v>
      </c>
      <c r="AA175" s="13" t="s">
        <v>8300</v>
      </c>
      <c r="AB175" s="122">
        <v>585</v>
      </c>
      <c r="AM175" s="17" t="s">
        <v>9270</v>
      </c>
      <c r="AN175" s="17" t="s">
        <v>714</v>
      </c>
    </row>
    <row r="176" spans="5:40" x14ac:dyDescent="0.15">
      <c r="E176" s="17" t="s">
        <v>633</v>
      </c>
      <c r="F176" s="17" t="s">
        <v>632</v>
      </c>
      <c r="AA176" s="13" t="s">
        <v>8301</v>
      </c>
      <c r="AB176" s="123">
        <v>600</v>
      </c>
      <c r="AM176" s="17" t="s">
        <v>9271</v>
      </c>
      <c r="AN176" s="17" t="s">
        <v>716</v>
      </c>
    </row>
    <row r="177" spans="5:40" x14ac:dyDescent="0.15">
      <c r="E177" s="17" t="s">
        <v>635</v>
      </c>
      <c r="F177" s="17" t="s">
        <v>634</v>
      </c>
      <c r="AA177" s="13" t="s">
        <v>8303</v>
      </c>
      <c r="AB177" s="122" t="s">
        <v>8302</v>
      </c>
      <c r="AM177" s="17" t="s">
        <v>9272</v>
      </c>
      <c r="AN177" s="17" t="s">
        <v>718</v>
      </c>
    </row>
    <row r="178" spans="5:40" x14ac:dyDescent="0.15">
      <c r="E178" s="17" t="s">
        <v>637</v>
      </c>
      <c r="F178" s="17" t="s">
        <v>636</v>
      </c>
      <c r="AA178" s="13" t="s">
        <v>8304</v>
      </c>
      <c r="AB178" s="122">
        <v>275</v>
      </c>
      <c r="AM178" s="17" t="s">
        <v>9273</v>
      </c>
      <c r="AN178" s="17" t="s">
        <v>720</v>
      </c>
    </row>
    <row r="179" spans="5:40" x14ac:dyDescent="0.15">
      <c r="E179" s="17" t="s">
        <v>639</v>
      </c>
      <c r="F179" s="17" t="s">
        <v>638</v>
      </c>
      <c r="AA179" s="13" t="s">
        <v>8305</v>
      </c>
      <c r="AB179" s="123">
        <v>348</v>
      </c>
      <c r="AM179" s="17" t="s">
        <v>9274</v>
      </c>
      <c r="AN179" s="17" t="s">
        <v>722</v>
      </c>
    </row>
    <row r="180" spans="5:40" x14ac:dyDescent="0.15">
      <c r="E180" s="17" t="s">
        <v>641</v>
      </c>
      <c r="F180" s="17" t="s">
        <v>640</v>
      </c>
      <c r="AA180" s="13" t="s">
        <v>8307</v>
      </c>
      <c r="AB180" s="122" t="s">
        <v>8306</v>
      </c>
      <c r="AM180" s="17" t="s">
        <v>9275</v>
      </c>
      <c r="AN180" s="17" t="s">
        <v>724</v>
      </c>
    </row>
    <row r="181" spans="5:40" x14ac:dyDescent="0.15">
      <c r="E181" s="17" t="s">
        <v>643</v>
      </c>
      <c r="F181" s="17" t="s">
        <v>642</v>
      </c>
      <c r="AA181" s="13" t="s">
        <v>8308</v>
      </c>
      <c r="AB181" s="122">
        <v>626</v>
      </c>
      <c r="AM181" s="17" t="s">
        <v>9276</v>
      </c>
      <c r="AN181" s="17" t="s">
        <v>726</v>
      </c>
    </row>
    <row r="182" spans="5:40" x14ac:dyDescent="0.15">
      <c r="E182" s="17" t="s">
        <v>645</v>
      </c>
      <c r="F182" s="17" t="s">
        <v>644</v>
      </c>
      <c r="AA182" s="13" t="s">
        <v>8309</v>
      </c>
      <c r="AB182" s="122">
        <v>612</v>
      </c>
      <c r="AM182" s="17" t="s">
        <v>9277</v>
      </c>
      <c r="AN182" s="17" t="s">
        <v>728</v>
      </c>
    </row>
    <row r="183" spans="5:40" x14ac:dyDescent="0.15">
      <c r="E183" s="17" t="s">
        <v>647</v>
      </c>
      <c r="F183" s="17" t="s">
        <v>646</v>
      </c>
      <c r="AA183" s="13" t="s">
        <v>8310</v>
      </c>
      <c r="AB183" s="122">
        <v>242</v>
      </c>
      <c r="AM183" s="17" t="s">
        <v>9278</v>
      </c>
      <c r="AN183" s="17" t="s">
        <v>730</v>
      </c>
    </row>
    <row r="184" spans="5:40" x14ac:dyDescent="0.15">
      <c r="E184" s="17" t="s">
        <v>649</v>
      </c>
      <c r="F184" s="17" t="s">
        <v>648</v>
      </c>
      <c r="AA184" s="13" t="s">
        <v>8311</v>
      </c>
      <c r="AB184" s="122">
        <v>608</v>
      </c>
      <c r="AM184" s="17" t="s">
        <v>9279</v>
      </c>
      <c r="AN184" s="17" t="s">
        <v>732</v>
      </c>
    </row>
    <row r="185" spans="5:40" x14ac:dyDescent="0.15">
      <c r="E185" s="17" t="s">
        <v>651</v>
      </c>
      <c r="F185" s="17" t="s">
        <v>650</v>
      </c>
      <c r="AA185" s="13" t="s">
        <v>8312</v>
      </c>
      <c r="AB185" s="123">
        <v>246</v>
      </c>
      <c r="AM185" s="17" t="s">
        <v>9280</v>
      </c>
      <c r="AN185" s="17" t="s">
        <v>734</v>
      </c>
    </row>
    <row r="186" spans="5:40" x14ac:dyDescent="0.15">
      <c r="E186" s="17" t="s">
        <v>653</v>
      </c>
      <c r="F186" s="17" t="s">
        <v>652</v>
      </c>
      <c r="AA186" s="13" t="s">
        <v>8314</v>
      </c>
      <c r="AB186" s="123" t="s">
        <v>8313</v>
      </c>
      <c r="AM186" s="17" t="s">
        <v>9281</v>
      </c>
      <c r="AN186" s="17" t="s">
        <v>736</v>
      </c>
    </row>
    <row r="187" spans="5:40" x14ac:dyDescent="0.15">
      <c r="E187" s="17" t="s">
        <v>655</v>
      </c>
      <c r="F187" s="17" t="s">
        <v>654</v>
      </c>
      <c r="AA187" s="13" t="s">
        <v>8316</v>
      </c>
      <c r="AB187" s="122" t="s">
        <v>8315</v>
      </c>
      <c r="AM187" s="17" t="s">
        <v>9282</v>
      </c>
      <c r="AN187" s="17" t="s">
        <v>740</v>
      </c>
    </row>
    <row r="188" spans="5:40" x14ac:dyDescent="0.15">
      <c r="E188" s="17" t="s">
        <v>657</v>
      </c>
      <c r="F188" s="17" t="s">
        <v>656</v>
      </c>
      <c r="AA188" s="13" t="s">
        <v>8317</v>
      </c>
      <c r="AB188" s="122">
        <v>630</v>
      </c>
      <c r="AM188" s="17" t="s">
        <v>9283</v>
      </c>
      <c r="AN188" s="17" t="s">
        <v>742</v>
      </c>
    </row>
    <row r="189" spans="5:40" x14ac:dyDescent="0.15">
      <c r="E189" s="17" t="s">
        <v>659</v>
      </c>
      <c r="F189" s="17" t="s">
        <v>658</v>
      </c>
      <c r="AA189" s="13" t="s">
        <v>8318</v>
      </c>
      <c r="AB189" s="122">
        <v>234</v>
      </c>
      <c r="AM189" s="17" t="s">
        <v>9284</v>
      </c>
      <c r="AN189" s="17" t="s">
        <v>746</v>
      </c>
    </row>
    <row r="190" spans="5:40" x14ac:dyDescent="0.15">
      <c r="E190" s="17" t="s">
        <v>661</v>
      </c>
      <c r="F190" s="17" t="s">
        <v>660</v>
      </c>
      <c r="AA190" s="13" t="s">
        <v>8319</v>
      </c>
      <c r="AB190" s="123">
        <v>238</v>
      </c>
      <c r="AM190" s="17" t="s">
        <v>9285</v>
      </c>
      <c r="AN190" s="17" t="s">
        <v>748</v>
      </c>
    </row>
    <row r="191" spans="5:40" x14ac:dyDescent="0.15">
      <c r="E191" s="17" t="s">
        <v>663</v>
      </c>
      <c r="F191" s="17" t="s">
        <v>662</v>
      </c>
      <c r="AA191" s="13" t="s">
        <v>8321</v>
      </c>
      <c r="AB191" s="122" t="s">
        <v>8320</v>
      </c>
      <c r="AM191" s="17" t="s">
        <v>9286</v>
      </c>
      <c r="AN191" s="17" t="s">
        <v>750</v>
      </c>
    </row>
    <row r="192" spans="5:40" x14ac:dyDescent="0.15">
      <c r="E192" s="17" t="s">
        <v>665</v>
      </c>
      <c r="F192" s="17" t="s">
        <v>664</v>
      </c>
      <c r="AA192" s="13" t="s">
        <v>8322</v>
      </c>
      <c r="AB192" s="122">
        <v>250</v>
      </c>
      <c r="AM192" s="17" t="s">
        <v>9287</v>
      </c>
      <c r="AN192" s="17" t="s">
        <v>752</v>
      </c>
    </row>
    <row r="193" spans="5:40" x14ac:dyDescent="0.15">
      <c r="E193" s="17" t="s">
        <v>667</v>
      </c>
      <c r="F193" s="17" t="s">
        <v>666</v>
      </c>
      <c r="AA193" s="13" t="s">
        <v>8323</v>
      </c>
      <c r="AB193" s="122">
        <v>254</v>
      </c>
      <c r="AM193" s="17" t="s">
        <v>9288</v>
      </c>
      <c r="AN193" s="17" t="s">
        <v>8701</v>
      </c>
    </row>
    <row r="194" spans="5:40" x14ac:dyDescent="0.15">
      <c r="E194" s="17" t="s">
        <v>669</v>
      </c>
      <c r="F194" s="17" t="s">
        <v>668</v>
      </c>
      <c r="AA194" s="13" t="s">
        <v>8324</v>
      </c>
      <c r="AB194" s="122">
        <v>258</v>
      </c>
      <c r="AM194" s="17" t="s">
        <v>9289</v>
      </c>
      <c r="AN194" s="17" t="s">
        <v>8700</v>
      </c>
    </row>
    <row r="195" spans="5:40" x14ac:dyDescent="0.15">
      <c r="E195" s="17" t="s">
        <v>671</v>
      </c>
      <c r="F195" s="17" t="s">
        <v>670</v>
      </c>
      <c r="AA195" s="13" t="s">
        <v>8325</v>
      </c>
      <c r="AB195" s="122">
        <v>260</v>
      </c>
      <c r="AM195" s="17" t="s">
        <v>9290</v>
      </c>
      <c r="AN195" s="17" t="s">
        <v>8699</v>
      </c>
    </row>
    <row r="196" spans="5:40" x14ac:dyDescent="0.15">
      <c r="E196" s="17" t="s">
        <v>673</v>
      </c>
      <c r="F196" s="17" t="s">
        <v>672</v>
      </c>
      <c r="AA196" s="13" t="s">
        <v>8326</v>
      </c>
      <c r="AB196" s="122">
        <v>100</v>
      </c>
      <c r="AM196" s="17" t="s">
        <v>9291</v>
      </c>
      <c r="AN196" s="17" t="s">
        <v>8698</v>
      </c>
    </row>
    <row r="197" spans="5:40" x14ac:dyDescent="0.15">
      <c r="E197" s="17" t="s">
        <v>675</v>
      </c>
      <c r="F197" s="17" t="s">
        <v>674</v>
      </c>
      <c r="AA197" s="13" t="s">
        <v>8327</v>
      </c>
      <c r="AB197" s="123">
        <v>854</v>
      </c>
      <c r="AM197" s="17" t="s">
        <v>9292</v>
      </c>
      <c r="AN197" s="17" t="s">
        <v>8697</v>
      </c>
    </row>
    <row r="198" spans="5:40" x14ac:dyDescent="0.15">
      <c r="E198" s="17" t="s">
        <v>677</v>
      </c>
      <c r="F198" s="17" t="s">
        <v>676</v>
      </c>
      <c r="AA198" s="13" t="s">
        <v>8329</v>
      </c>
      <c r="AB198" s="122" t="s">
        <v>8328</v>
      </c>
      <c r="AM198" s="17" t="s">
        <v>9293</v>
      </c>
      <c r="AN198" s="17" t="s">
        <v>8696</v>
      </c>
    </row>
    <row r="199" spans="5:40" x14ac:dyDescent="0.15">
      <c r="E199" s="17" t="s">
        <v>679</v>
      </c>
      <c r="F199" s="17" t="s">
        <v>678</v>
      </c>
      <c r="AA199" s="13" t="s">
        <v>8330</v>
      </c>
      <c r="AB199" s="122">
        <v>108</v>
      </c>
      <c r="AM199" s="17" t="s">
        <v>9294</v>
      </c>
      <c r="AN199" s="17" t="s">
        <v>754</v>
      </c>
    </row>
    <row r="200" spans="5:40" x14ac:dyDescent="0.15">
      <c r="E200" s="17" t="s">
        <v>681</v>
      </c>
      <c r="F200" s="17" t="s">
        <v>680</v>
      </c>
      <c r="AA200" s="13" t="s">
        <v>8331</v>
      </c>
      <c r="AB200" s="122">
        <v>704</v>
      </c>
      <c r="AM200" s="17" t="s">
        <v>9295</v>
      </c>
      <c r="AN200" s="17" t="s">
        <v>756</v>
      </c>
    </row>
    <row r="201" spans="5:40" x14ac:dyDescent="0.15">
      <c r="E201" s="17" t="s">
        <v>683</v>
      </c>
      <c r="F201" s="17" t="s">
        <v>682</v>
      </c>
      <c r="AA201" s="13" t="s">
        <v>8332</v>
      </c>
      <c r="AB201" s="122">
        <v>204</v>
      </c>
      <c r="AM201" s="17" t="s">
        <v>9296</v>
      </c>
      <c r="AN201" s="17" t="s">
        <v>758</v>
      </c>
    </row>
    <row r="202" spans="5:40" x14ac:dyDescent="0.15">
      <c r="E202" s="17" t="s">
        <v>685</v>
      </c>
      <c r="F202" s="17" t="s">
        <v>684</v>
      </c>
      <c r="AA202" s="13" t="s">
        <v>8333</v>
      </c>
      <c r="AB202" s="122">
        <v>862</v>
      </c>
      <c r="AM202" s="17" t="s">
        <v>9297</v>
      </c>
      <c r="AN202" s="17" t="s">
        <v>760</v>
      </c>
    </row>
    <row r="203" spans="5:40" x14ac:dyDescent="0.15">
      <c r="E203" s="17" t="s">
        <v>687</v>
      </c>
      <c r="F203" s="17" t="s">
        <v>686</v>
      </c>
      <c r="AA203" s="13" t="s">
        <v>8334</v>
      </c>
      <c r="AB203" s="123">
        <v>112</v>
      </c>
      <c r="AM203" s="17" t="s">
        <v>9298</v>
      </c>
      <c r="AN203" s="17" t="s">
        <v>762</v>
      </c>
    </row>
    <row r="204" spans="5:40" x14ac:dyDescent="0.15">
      <c r="E204" s="17" t="s">
        <v>689</v>
      </c>
      <c r="F204" s="17" t="s">
        <v>688</v>
      </c>
      <c r="AA204" s="13" t="s">
        <v>8336</v>
      </c>
      <c r="AB204" s="122" t="s">
        <v>8335</v>
      </c>
      <c r="AM204" s="17" t="s">
        <v>9299</v>
      </c>
      <c r="AN204" s="17" t="s">
        <v>764</v>
      </c>
    </row>
    <row r="205" spans="5:40" x14ac:dyDescent="0.15">
      <c r="E205" s="17" t="s">
        <v>691</v>
      </c>
      <c r="F205" s="17" t="s">
        <v>690</v>
      </c>
      <c r="AA205" s="13" t="s">
        <v>8337</v>
      </c>
      <c r="AB205" s="123">
        <v>604</v>
      </c>
      <c r="AM205" s="17" t="s">
        <v>9300</v>
      </c>
      <c r="AN205" s="17" t="s">
        <v>766</v>
      </c>
    </row>
    <row r="206" spans="5:40" x14ac:dyDescent="0.15">
      <c r="E206" s="17" t="s">
        <v>693</v>
      </c>
      <c r="F206" s="17" t="s">
        <v>692</v>
      </c>
      <c r="AA206" s="13" t="s">
        <v>8339</v>
      </c>
      <c r="AB206" s="122" t="s">
        <v>8338</v>
      </c>
      <c r="AM206" s="17" t="s">
        <v>9301</v>
      </c>
      <c r="AN206" s="17" t="s">
        <v>768</v>
      </c>
    </row>
    <row r="207" spans="5:40" x14ac:dyDescent="0.15">
      <c r="E207" s="17" t="s">
        <v>695</v>
      </c>
      <c r="F207" s="17" t="s">
        <v>694</v>
      </c>
      <c r="AA207" s="13" t="s">
        <v>8340</v>
      </c>
      <c r="AB207" s="123">
        <v>616</v>
      </c>
      <c r="AM207" s="17" t="s">
        <v>9302</v>
      </c>
      <c r="AN207" s="17" t="s">
        <v>770</v>
      </c>
    </row>
    <row r="208" spans="5:40" x14ac:dyDescent="0.15">
      <c r="E208" s="17" t="s">
        <v>697</v>
      </c>
      <c r="F208" s="17" t="s">
        <v>696</v>
      </c>
      <c r="AA208" s="13" t="s">
        <v>8342</v>
      </c>
      <c r="AB208" s="123" t="s">
        <v>8341</v>
      </c>
      <c r="AM208" s="17" t="s">
        <v>9303</v>
      </c>
      <c r="AN208" s="17" t="s">
        <v>772</v>
      </c>
    </row>
    <row r="209" spans="5:40" x14ac:dyDescent="0.15">
      <c r="E209" s="17" t="s">
        <v>699</v>
      </c>
      <c r="F209" s="17" t="s">
        <v>698</v>
      </c>
      <c r="AA209" s="13" t="s">
        <v>8344</v>
      </c>
      <c r="AB209" s="122" t="s">
        <v>8343</v>
      </c>
      <c r="AM209" s="17" t="s">
        <v>9304</v>
      </c>
      <c r="AN209" s="17" t="s">
        <v>774</v>
      </c>
    </row>
    <row r="210" spans="5:40" x14ac:dyDescent="0.15">
      <c r="E210" s="17" t="s">
        <v>701</v>
      </c>
      <c r="F210" s="17" t="s">
        <v>700</v>
      </c>
      <c r="AA210" s="13" t="s">
        <v>8345</v>
      </c>
      <c r="AB210" s="123">
        <v>535</v>
      </c>
      <c r="AM210" s="17" t="s">
        <v>9305</v>
      </c>
      <c r="AN210" s="17" t="s">
        <v>778</v>
      </c>
    </row>
    <row r="211" spans="5:40" x14ac:dyDescent="0.15">
      <c r="E211" s="17" t="s">
        <v>703</v>
      </c>
      <c r="F211" s="17" t="s">
        <v>702</v>
      </c>
      <c r="AA211" s="13" t="s">
        <v>8347</v>
      </c>
      <c r="AB211" s="122" t="s">
        <v>8346</v>
      </c>
      <c r="AM211" s="17" t="s">
        <v>9306</v>
      </c>
      <c r="AN211" s="17" t="s">
        <v>780</v>
      </c>
    </row>
    <row r="212" spans="5:40" x14ac:dyDescent="0.15">
      <c r="E212" s="17" t="s">
        <v>705</v>
      </c>
      <c r="F212" s="17" t="s">
        <v>704</v>
      </c>
      <c r="AA212" s="13" t="s">
        <v>8348</v>
      </c>
      <c r="AB212" s="122">
        <v>620</v>
      </c>
      <c r="AM212" s="17" t="s">
        <v>9307</v>
      </c>
      <c r="AN212" s="17" t="s">
        <v>786</v>
      </c>
    </row>
    <row r="213" spans="5:40" x14ac:dyDescent="0.15">
      <c r="E213" s="17" t="s">
        <v>707</v>
      </c>
      <c r="F213" s="17" t="s">
        <v>706</v>
      </c>
      <c r="AA213" s="13" t="s">
        <v>8349</v>
      </c>
      <c r="AB213" s="122">
        <v>344</v>
      </c>
      <c r="AM213" s="17" t="s">
        <v>9308</v>
      </c>
      <c r="AN213" s="17" t="s">
        <v>788</v>
      </c>
    </row>
    <row r="214" spans="5:40" x14ac:dyDescent="0.15">
      <c r="E214" s="17" t="s">
        <v>709</v>
      </c>
      <c r="F214" s="17" t="s">
        <v>708</v>
      </c>
      <c r="AA214" s="13" t="s">
        <v>8350</v>
      </c>
      <c r="AB214" s="122">
        <v>340</v>
      </c>
      <c r="AM214" s="17" t="s">
        <v>9309</v>
      </c>
      <c r="AN214" s="17" t="s">
        <v>792</v>
      </c>
    </row>
    <row r="215" spans="5:40" x14ac:dyDescent="0.15">
      <c r="E215" s="17" t="s">
        <v>711</v>
      </c>
      <c r="F215" s="17" t="s">
        <v>710</v>
      </c>
      <c r="AA215" s="13" t="s">
        <v>8351</v>
      </c>
      <c r="AB215" s="122">
        <v>584</v>
      </c>
      <c r="AM215" s="17" t="s">
        <v>9310</v>
      </c>
      <c r="AN215" s="17" t="s">
        <v>808</v>
      </c>
    </row>
    <row r="216" spans="5:40" x14ac:dyDescent="0.15">
      <c r="E216" s="17" t="s">
        <v>713</v>
      </c>
      <c r="F216" s="17" t="s">
        <v>712</v>
      </c>
      <c r="AA216" s="13" t="s">
        <v>8352</v>
      </c>
      <c r="AB216" s="122">
        <v>446</v>
      </c>
      <c r="AM216" s="17" t="s">
        <v>9311</v>
      </c>
      <c r="AN216" s="17" t="s">
        <v>810</v>
      </c>
    </row>
    <row r="217" spans="5:40" x14ac:dyDescent="0.15">
      <c r="E217" s="17" t="s">
        <v>715</v>
      </c>
      <c r="F217" s="17" t="s">
        <v>714</v>
      </c>
      <c r="AA217" s="13" t="s">
        <v>8353</v>
      </c>
      <c r="AB217" s="122">
        <v>807</v>
      </c>
      <c r="AM217" s="17" t="s">
        <v>9312</v>
      </c>
      <c r="AN217" s="17" t="s">
        <v>812</v>
      </c>
    </row>
    <row r="218" spans="5:40" x14ac:dyDescent="0.15">
      <c r="E218" s="17" t="s">
        <v>717</v>
      </c>
      <c r="F218" s="17" t="s">
        <v>716</v>
      </c>
      <c r="AA218" s="13" t="s">
        <v>8354</v>
      </c>
      <c r="AB218" s="122">
        <v>450</v>
      </c>
      <c r="AM218" s="17" t="s">
        <v>9313</v>
      </c>
      <c r="AN218" s="17" t="s">
        <v>822</v>
      </c>
    </row>
    <row r="219" spans="5:40" x14ac:dyDescent="0.15">
      <c r="E219" s="17" t="s">
        <v>719</v>
      </c>
      <c r="F219" s="17" t="s">
        <v>718</v>
      </c>
      <c r="AA219" s="13" t="s">
        <v>8355</v>
      </c>
      <c r="AB219" s="122">
        <v>175</v>
      </c>
      <c r="AM219" s="17" t="s">
        <v>9314</v>
      </c>
      <c r="AN219" s="17" t="s">
        <v>826</v>
      </c>
    </row>
    <row r="220" spans="5:40" x14ac:dyDescent="0.15">
      <c r="E220" s="17" t="s">
        <v>721</v>
      </c>
      <c r="F220" s="17" t="s">
        <v>720</v>
      </c>
      <c r="AA220" s="13" t="s">
        <v>8356</v>
      </c>
      <c r="AB220" s="122">
        <v>454</v>
      </c>
      <c r="AM220" s="17" t="s">
        <v>9315</v>
      </c>
      <c r="AN220" s="17" t="s">
        <v>832</v>
      </c>
    </row>
    <row r="221" spans="5:40" x14ac:dyDescent="0.15">
      <c r="E221" s="17" t="s">
        <v>723</v>
      </c>
      <c r="F221" s="17" t="s">
        <v>722</v>
      </c>
      <c r="AA221" s="13" t="s">
        <v>8357</v>
      </c>
      <c r="AB221" s="122">
        <v>466</v>
      </c>
      <c r="AM221" s="17" t="s">
        <v>9316</v>
      </c>
      <c r="AN221" s="17" t="s">
        <v>838</v>
      </c>
    </row>
    <row r="222" spans="5:40" x14ac:dyDescent="0.15">
      <c r="E222" s="17" t="s">
        <v>725</v>
      </c>
      <c r="F222" s="17" t="s">
        <v>724</v>
      </c>
      <c r="AA222" s="13" t="s">
        <v>8358</v>
      </c>
      <c r="AB222" s="122">
        <v>470</v>
      </c>
      <c r="AM222" s="17" t="s">
        <v>9317</v>
      </c>
      <c r="AN222" s="17" t="s">
        <v>840</v>
      </c>
    </row>
    <row r="223" spans="5:40" x14ac:dyDescent="0.15">
      <c r="E223" s="17" t="s">
        <v>727</v>
      </c>
      <c r="F223" s="17" t="s">
        <v>726</v>
      </c>
      <c r="AA223" s="13" t="s">
        <v>8359</v>
      </c>
      <c r="AB223" s="122">
        <v>474</v>
      </c>
      <c r="AM223" s="17" t="s">
        <v>9318</v>
      </c>
      <c r="AN223" s="17" t="s">
        <v>842</v>
      </c>
    </row>
    <row r="224" spans="5:40" x14ac:dyDescent="0.15">
      <c r="E224" s="17" t="s">
        <v>729</v>
      </c>
      <c r="F224" s="17" t="s">
        <v>728</v>
      </c>
      <c r="AA224" s="13" t="s">
        <v>8360</v>
      </c>
      <c r="AB224" s="122">
        <v>458</v>
      </c>
      <c r="AM224" s="17" t="s">
        <v>9319</v>
      </c>
      <c r="AN224" s="17" t="s">
        <v>848</v>
      </c>
    </row>
    <row r="225" spans="5:40" x14ac:dyDescent="0.15">
      <c r="E225" s="17" t="s">
        <v>731</v>
      </c>
      <c r="F225" s="17" t="s">
        <v>730</v>
      </c>
      <c r="AA225" s="13" t="s">
        <v>8361</v>
      </c>
      <c r="AB225" s="122">
        <v>833</v>
      </c>
      <c r="AM225" s="17" t="s">
        <v>9320</v>
      </c>
      <c r="AN225" s="17" t="s">
        <v>850</v>
      </c>
    </row>
    <row r="226" spans="5:40" x14ac:dyDescent="0.15">
      <c r="E226" s="17" t="s">
        <v>733</v>
      </c>
      <c r="F226" s="17" t="s">
        <v>732</v>
      </c>
      <c r="AA226" s="13" t="s">
        <v>8362</v>
      </c>
      <c r="AB226" s="122">
        <v>583</v>
      </c>
      <c r="AM226" s="17" t="s">
        <v>9321</v>
      </c>
      <c r="AN226" s="17" t="s">
        <v>854</v>
      </c>
    </row>
    <row r="227" spans="5:40" x14ac:dyDescent="0.15">
      <c r="E227" s="17" t="s">
        <v>735</v>
      </c>
      <c r="F227" s="17" t="s">
        <v>734</v>
      </c>
      <c r="AA227" s="13" t="s">
        <v>8363</v>
      </c>
      <c r="AB227" s="122">
        <v>710</v>
      </c>
      <c r="AM227" s="17" t="s">
        <v>9322</v>
      </c>
      <c r="AN227" s="17" t="s">
        <v>860</v>
      </c>
    </row>
    <row r="228" spans="5:40" x14ac:dyDescent="0.15">
      <c r="E228" s="17" t="s">
        <v>737</v>
      </c>
      <c r="F228" s="17" t="s">
        <v>736</v>
      </c>
      <c r="AA228" s="13" t="s">
        <v>8364</v>
      </c>
      <c r="AB228" s="122">
        <v>728</v>
      </c>
      <c r="AM228" s="17" t="s">
        <v>9323</v>
      </c>
      <c r="AN228" s="17" t="s">
        <v>862</v>
      </c>
    </row>
    <row r="229" spans="5:40" x14ac:dyDescent="0.15">
      <c r="E229" s="17" t="s">
        <v>739</v>
      </c>
      <c r="F229" s="17" t="s">
        <v>738</v>
      </c>
      <c r="AA229" s="13" t="s">
        <v>8365</v>
      </c>
      <c r="AB229" s="122">
        <v>104</v>
      </c>
      <c r="AM229" s="17" t="s">
        <v>9324</v>
      </c>
      <c r="AN229" s="17" t="s">
        <v>868</v>
      </c>
    </row>
    <row r="230" spans="5:40" x14ac:dyDescent="0.15">
      <c r="E230" s="17" t="s">
        <v>741</v>
      </c>
      <c r="F230" s="17" t="s">
        <v>740</v>
      </c>
      <c r="AA230" s="13" t="s">
        <v>8366</v>
      </c>
      <c r="AB230" s="122">
        <v>484</v>
      </c>
      <c r="AM230" s="17" t="s">
        <v>9325</v>
      </c>
      <c r="AN230" s="17" t="s">
        <v>870</v>
      </c>
    </row>
    <row r="231" spans="5:40" x14ac:dyDescent="0.15">
      <c r="E231" s="17" t="s">
        <v>743</v>
      </c>
      <c r="F231" s="17" t="s">
        <v>742</v>
      </c>
      <c r="AA231" s="13" t="s">
        <v>8367</v>
      </c>
      <c r="AB231" s="122">
        <v>480</v>
      </c>
      <c r="AM231" s="17" t="s">
        <v>9326</v>
      </c>
      <c r="AN231" s="17" t="s">
        <v>872</v>
      </c>
    </row>
    <row r="232" spans="5:40" x14ac:dyDescent="0.15">
      <c r="E232" s="17" t="s">
        <v>745</v>
      </c>
      <c r="F232" s="17" t="s">
        <v>744</v>
      </c>
      <c r="AA232" s="13" t="s">
        <v>8368</v>
      </c>
      <c r="AB232" s="122">
        <v>478</v>
      </c>
      <c r="AM232" s="17" t="s">
        <v>9327</v>
      </c>
      <c r="AN232" s="17" t="s">
        <v>874</v>
      </c>
    </row>
    <row r="233" spans="5:40" x14ac:dyDescent="0.15">
      <c r="E233" s="17" t="s">
        <v>747</v>
      </c>
      <c r="F233" s="17" t="s">
        <v>746</v>
      </c>
      <c r="AA233" s="13" t="s">
        <v>8369</v>
      </c>
      <c r="AB233" s="122">
        <v>508</v>
      </c>
      <c r="AM233" s="17" t="s">
        <v>9328</v>
      </c>
      <c r="AN233" s="17" t="s">
        <v>878</v>
      </c>
    </row>
    <row r="234" spans="5:40" x14ac:dyDescent="0.15">
      <c r="E234" s="17" t="s">
        <v>749</v>
      </c>
      <c r="F234" s="17" t="s">
        <v>748</v>
      </c>
      <c r="AA234" s="13" t="s">
        <v>8370</v>
      </c>
      <c r="AB234" s="122">
        <v>492</v>
      </c>
      <c r="AM234" s="17" t="s">
        <v>9329</v>
      </c>
      <c r="AN234" s="17" t="s">
        <v>880</v>
      </c>
    </row>
    <row r="235" spans="5:40" x14ac:dyDescent="0.15">
      <c r="E235" s="17" t="s">
        <v>751</v>
      </c>
      <c r="F235" s="17" t="s">
        <v>750</v>
      </c>
      <c r="AA235" s="13" t="s">
        <v>8371</v>
      </c>
      <c r="AB235" s="122">
        <v>462</v>
      </c>
      <c r="AM235" s="17" t="s">
        <v>9330</v>
      </c>
      <c r="AN235" s="17" t="s">
        <v>882</v>
      </c>
    </row>
    <row r="236" spans="5:40" x14ac:dyDescent="0.15">
      <c r="E236" s="17" t="s">
        <v>753</v>
      </c>
      <c r="F236" s="17" t="s">
        <v>752</v>
      </c>
      <c r="AA236" s="13" t="s">
        <v>8372</v>
      </c>
      <c r="AB236" s="122">
        <v>498</v>
      </c>
      <c r="AM236" s="17" t="s">
        <v>9331</v>
      </c>
      <c r="AN236" s="17" t="s">
        <v>886</v>
      </c>
    </row>
    <row r="237" spans="5:40" x14ac:dyDescent="0.15">
      <c r="E237" s="17" t="s">
        <v>755</v>
      </c>
      <c r="F237" s="17" t="s">
        <v>754</v>
      </c>
      <c r="AA237" s="13" t="s">
        <v>8373</v>
      </c>
      <c r="AB237" s="122">
        <v>504</v>
      </c>
      <c r="AM237" s="17" t="s">
        <v>9332</v>
      </c>
      <c r="AN237" s="17" t="s">
        <v>888</v>
      </c>
    </row>
    <row r="238" spans="5:40" x14ac:dyDescent="0.15">
      <c r="E238" s="17" t="s">
        <v>757</v>
      </c>
      <c r="F238" s="17" t="s">
        <v>756</v>
      </c>
      <c r="AA238" s="13" t="s">
        <v>8374</v>
      </c>
      <c r="AB238" s="122">
        <v>496</v>
      </c>
      <c r="AM238" s="17" t="s">
        <v>9333</v>
      </c>
      <c r="AN238" s="17" t="s">
        <v>896</v>
      </c>
    </row>
    <row r="239" spans="5:40" x14ac:dyDescent="0.15">
      <c r="E239" s="17" t="s">
        <v>759</v>
      </c>
      <c r="F239" s="17" t="s">
        <v>758</v>
      </c>
      <c r="AA239" s="13" t="s">
        <v>8375</v>
      </c>
      <c r="AB239" s="122">
        <v>499</v>
      </c>
      <c r="AM239" s="17" t="s">
        <v>9334</v>
      </c>
      <c r="AN239" s="17" t="s">
        <v>898</v>
      </c>
    </row>
    <row r="240" spans="5:40" x14ac:dyDescent="0.15">
      <c r="E240" s="17" t="s">
        <v>761</v>
      </c>
      <c r="F240" s="17" t="s">
        <v>760</v>
      </c>
      <c r="AA240" s="13" t="s">
        <v>8376</v>
      </c>
      <c r="AB240" s="122">
        <v>500</v>
      </c>
      <c r="AM240" s="17" t="s">
        <v>9335</v>
      </c>
      <c r="AN240" s="17" t="s">
        <v>900</v>
      </c>
    </row>
    <row r="241" spans="5:40" x14ac:dyDescent="0.15">
      <c r="E241" s="17" t="s">
        <v>763</v>
      </c>
      <c r="F241" s="17" t="s">
        <v>762</v>
      </c>
      <c r="AA241" s="13" t="s">
        <v>8377</v>
      </c>
      <c r="AB241" s="122">
        <v>400</v>
      </c>
      <c r="AM241" s="17" t="s">
        <v>9336</v>
      </c>
      <c r="AN241" s="17" t="s">
        <v>902</v>
      </c>
    </row>
    <row r="242" spans="5:40" x14ac:dyDescent="0.15">
      <c r="E242" s="17" t="s">
        <v>765</v>
      </c>
      <c r="F242" s="17" t="s">
        <v>764</v>
      </c>
      <c r="AA242" s="13" t="s">
        <v>8378</v>
      </c>
      <c r="AB242" s="122">
        <v>418</v>
      </c>
      <c r="AM242" s="17" t="s">
        <v>9337</v>
      </c>
      <c r="AN242" s="17" t="s">
        <v>906</v>
      </c>
    </row>
    <row r="243" spans="5:40" x14ac:dyDescent="0.15">
      <c r="E243" s="17" t="s">
        <v>767</v>
      </c>
      <c r="F243" s="17" t="s">
        <v>766</v>
      </c>
      <c r="AA243" s="13" t="s">
        <v>8379</v>
      </c>
      <c r="AB243" s="122">
        <v>428</v>
      </c>
      <c r="AM243" s="17" t="s">
        <v>9338</v>
      </c>
      <c r="AN243" s="17" t="s">
        <v>908</v>
      </c>
    </row>
    <row r="244" spans="5:40" x14ac:dyDescent="0.15">
      <c r="E244" s="17" t="s">
        <v>769</v>
      </c>
      <c r="F244" s="17" t="s">
        <v>768</v>
      </c>
      <c r="AA244" s="13" t="s">
        <v>8380</v>
      </c>
      <c r="AB244" s="122">
        <v>440</v>
      </c>
      <c r="AM244" s="17" t="s">
        <v>9339</v>
      </c>
      <c r="AN244" s="17" t="s">
        <v>910</v>
      </c>
    </row>
    <row r="245" spans="5:40" x14ac:dyDescent="0.15">
      <c r="E245" s="17" t="s">
        <v>771</v>
      </c>
      <c r="F245" s="17" t="s">
        <v>770</v>
      </c>
      <c r="AA245" s="13" t="s">
        <v>8381</v>
      </c>
      <c r="AB245" s="122">
        <v>434</v>
      </c>
      <c r="AM245" s="17" t="s">
        <v>9340</v>
      </c>
      <c r="AN245" s="17" t="s">
        <v>912</v>
      </c>
    </row>
    <row r="246" spans="5:40" x14ac:dyDescent="0.15">
      <c r="E246" s="17" t="s">
        <v>773</v>
      </c>
      <c r="F246" s="17" t="s">
        <v>772</v>
      </c>
      <c r="AA246" s="13" t="s">
        <v>8382</v>
      </c>
      <c r="AB246" s="122">
        <v>438</v>
      </c>
      <c r="AM246" s="17" t="s">
        <v>9341</v>
      </c>
      <c r="AN246" s="17" t="s">
        <v>914</v>
      </c>
    </row>
    <row r="247" spans="5:40" x14ac:dyDescent="0.15">
      <c r="E247" s="17" t="s">
        <v>775</v>
      </c>
      <c r="F247" s="17" t="s">
        <v>774</v>
      </c>
      <c r="AA247" s="13" t="s">
        <v>8383</v>
      </c>
      <c r="AB247" s="122">
        <v>430</v>
      </c>
      <c r="AM247" s="17" t="s">
        <v>9342</v>
      </c>
      <c r="AN247" s="17" t="s">
        <v>916</v>
      </c>
    </row>
    <row r="248" spans="5:40" x14ac:dyDescent="0.15">
      <c r="E248" s="17" t="s">
        <v>777</v>
      </c>
      <c r="F248" s="17" t="s">
        <v>776</v>
      </c>
      <c r="AA248" s="13" t="s">
        <v>8384</v>
      </c>
      <c r="AB248" s="122">
        <v>642</v>
      </c>
      <c r="AM248" s="17" t="s">
        <v>9343</v>
      </c>
      <c r="AN248" s="17" t="s">
        <v>918</v>
      </c>
    </row>
    <row r="249" spans="5:40" x14ac:dyDescent="0.15">
      <c r="E249" s="17" t="s">
        <v>779</v>
      </c>
      <c r="F249" s="17" t="s">
        <v>778</v>
      </c>
      <c r="AA249" s="13" t="s">
        <v>8385</v>
      </c>
      <c r="AB249" s="122">
        <v>442</v>
      </c>
      <c r="AM249" s="17" t="s">
        <v>9344</v>
      </c>
      <c r="AN249" s="17" t="s">
        <v>922</v>
      </c>
    </row>
    <row r="250" spans="5:40" x14ac:dyDescent="0.15">
      <c r="E250" s="17" t="s">
        <v>781</v>
      </c>
      <c r="F250" s="17" t="s">
        <v>780</v>
      </c>
      <c r="AA250" s="13" t="s">
        <v>8386</v>
      </c>
      <c r="AB250" s="122">
        <v>646</v>
      </c>
      <c r="AM250" s="17" t="s">
        <v>9345</v>
      </c>
      <c r="AN250" s="17" t="s">
        <v>924</v>
      </c>
    </row>
    <row r="251" spans="5:40" x14ac:dyDescent="0.15">
      <c r="E251" s="17" t="s">
        <v>783</v>
      </c>
      <c r="F251" s="17" t="s">
        <v>782</v>
      </c>
      <c r="AA251" s="13" t="s">
        <v>8387</v>
      </c>
      <c r="AB251" s="122">
        <v>426</v>
      </c>
      <c r="AM251" s="17" t="s">
        <v>9346</v>
      </c>
      <c r="AN251" s="17" t="s">
        <v>926</v>
      </c>
    </row>
    <row r="252" spans="5:40" x14ac:dyDescent="0.15">
      <c r="E252" s="17" t="s">
        <v>785</v>
      </c>
      <c r="F252" s="17" t="s">
        <v>784</v>
      </c>
      <c r="AA252" s="13" t="s">
        <v>8388</v>
      </c>
      <c r="AB252" s="122">
        <v>422</v>
      </c>
      <c r="AM252" s="17" t="s">
        <v>9347</v>
      </c>
      <c r="AN252" s="17" t="s">
        <v>928</v>
      </c>
    </row>
    <row r="253" spans="5:40" x14ac:dyDescent="0.15">
      <c r="E253" s="17" t="s">
        <v>787</v>
      </c>
      <c r="F253" s="17" t="s">
        <v>786</v>
      </c>
      <c r="AA253" s="13" t="s">
        <v>8389</v>
      </c>
      <c r="AB253" s="122">
        <v>638</v>
      </c>
      <c r="AM253" s="17" t="s">
        <v>9348</v>
      </c>
      <c r="AN253" s="17" t="s">
        <v>930</v>
      </c>
    </row>
    <row r="254" spans="5:40" x14ac:dyDescent="0.15">
      <c r="E254" s="17" t="s">
        <v>789</v>
      </c>
      <c r="F254" s="17" t="s">
        <v>788</v>
      </c>
      <c r="AA254" s="17" t="s">
        <v>8390</v>
      </c>
      <c r="AB254" s="124">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187" activePane="bottomLeft" state="frozen"/>
      <selection pane="bottomLeft" activeCell="H175" sqref="H174:H184"/>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4"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5"/>
    </row>
    <row r="3" spans="1:10" ht="18" customHeight="1" x14ac:dyDescent="0.15">
      <c r="B3" s="28" t="s">
        <v>8478</v>
      </c>
      <c r="C3" s="23"/>
      <c r="D3" s="23"/>
      <c r="E3" s="23"/>
      <c r="I3" s="26"/>
      <c r="J3" s="27"/>
    </row>
    <row r="4" spans="1:10" ht="18" customHeight="1" x14ac:dyDescent="0.15">
      <c r="B4" s="216" t="s">
        <v>8557</v>
      </c>
      <c r="C4" s="23"/>
      <c r="D4" s="23"/>
      <c r="E4" s="23"/>
      <c r="I4" s="26"/>
      <c r="J4" s="27"/>
    </row>
    <row r="5" spans="1:10" ht="18" customHeight="1" thickBot="1" x14ac:dyDescent="0.2">
      <c r="C5" s="217" t="s">
        <v>194</v>
      </c>
      <c r="D5" s="432" t="s">
        <v>189</v>
      </c>
      <c r="E5" s="433"/>
      <c r="F5" s="434"/>
      <c r="G5" s="217" t="s">
        <v>8558</v>
      </c>
      <c r="H5" s="218" t="s">
        <v>190</v>
      </c>
      <c r="I5" s="217" t="s">
        <v>8622</v>
      </c>
      <c r="J5" s="219" t="s">
        <v>8626</v>
      </c>
    </row>
    <row r="6" spans="1:10" ht="33" customHeight="1" thickBot="1" x14ac:dyDescent="0.2">
      <c r="C6" s="220" t="s">
        <v>8036</v>
      </c>
      <c r="D6" s="477" t="s">
        <v>8109</v>
      </c>
      <c r="E6" s="478"/>
      <c r="F6" s="479"/>
      <c r="G6" s="303" t="str">
        <f>IF(ISBLANK(H6),"必須","入力済")</f>
        <v>必須</v>
      </c>
      <c r="H6" s="87"/>
      <c r="I6" s="221" t="s">
        <v>8933</v>
      </c>
      <c r="J6" s="350" t="s">
        <v>9018</v>
      </c>
    </row>
    <row r="7" spans="1:10" ht="33" customHeight="1" thickBot="1" x14ac:dyDescent="0.2">
      <c r="C7" s="222" t="s">
        <v>8037</v>
      </c>
      <c r="D7" s="456" t="s">
        <v>184</v>
      </c>
      <c r="E7" s="457"/>
      <c r="F7" s="458"/>
      <c r="G7" s="303" t="str">
        <f>IF(ISBLANK(H7),"必須","入力済")</f>
        <v>必須</v>
      </c>
      <c r="H7" s="87"/>
      <c r="I7" s="223" t="s">
        <v>8933</v>
      </c>
      <c r="J7" s="351" t="s">
        <v>9019</v>
      </c>
    </row>
    <row r="8" spans="1:10" ht="33" customHeight="1" thickBot="1" x14ac:dyDescent="0.2">
      <c r="C8" s="224" t="s">
        <v>8038</v>
      </c>
      <c r="D8" s="450" t="s">
        <v>8559</v>
      </c>
      <c r="E8" s="423" t="s">
        <v>8594</v>
      </c>
      <c r="F8" s="424"/>
      <c r="G8" s="303" t="str">
        <f>IF(ISBLANK(H8),"必須","入力済")</f>
        <v>必須</v>
      </c>
      <c r="H8" s="87"/>
      <c r="I8" s="225" t="s">
        <v>8624</v>
      </c>
      <c r="J8" s="352" t="s">
        <v>8623</v>
      </c>
    </row>
    <row r="9" spans="1:10" ht="33.75" thickBot="1" x14ac:dyDescent="0.2">
      <c r="C9" s="226" t="s">
        <v>8039</v>
      </c>
      <c r="D9" s="451"/>
      <c r="E9" s="459" t="s">
        <v>8751</v>
      </c>
      <c r="F9" s="460"/>
      <c r="G9" s="304" t="str">
        <f>IF(ISBLANK(H9),"必須","入力済")</f>
        <v>必須</v>
      </c>
      <c r="H9" s="87"/>
      <c r="I9" s="227" t="s">
        <v>8788</v>
      </c>
      <c r="J9" s="353" t="s">
        <v>8625</v>
      </c>
    </row>
    <row r="10" spans="1:10" ht="33" customHeight="1" thickBot="1" x14ac:dyDescent="0.2">
      <c r="C10" s="228" t="s">
        <v>8040</v>
      </c>
      <c r="D10" s="452"/>
      <c r="E10" s="435" t="s">
        <v>8087</v>
      </c>
      <c r="F10" s="437"/>
      <c r="G10" s="305" t="str">
        <f>IF(ISBLANK(H10),"必須","入力済")</f>
        <v>必須</v>
      </c>
      <c r="H10" s="62"/>
      <c r="I10" s="229" t="s">
        <v>8624</v>
      </c>
      <c r="J10" s="354" t="s">
        <v>8629</v>
      </c>
    </row>
    <row r="11" spans="1:10" ht="13.5" customHeight="1" x14ac:dyDescent="0.15"/>
    <row r="12" spans="1:10" ht="18" customHeight="1" x14ac:dyDescent="0.15">
      <c r="B12" s="23" t="s">
        <v>8533</v>
      </c>
      <c r="C12" s="23"/>
      <c r="D12" s="23"/>
      <c r="E12" s="23"/>
    </row>
    <row r="13" spans="1:10" ht="18" customHeight="1" thickBot="1" x14ac:dyDescent="0.2">
      <c r="C13" s="217" t="s">
        <v>194</v>
      </c>
      <c r="D13" s="432" t="s">
        <v>189</v>
      </c>
      <c r="E13" s="433"/>
      <c r="F13" s="434"/>
      <c r="G13" s="217" t="s">
        <v>8558</v>
      </c>
      <c r="H13" s="218" t="s">
        <v>190</v>
      </c>
      <c r="I13" s="217" t="s">
        <v>8622</v>
      </c>
      <c r="J13" s="219" t="s">
        <v>8626</v>
      </c>
    </row>
    <row r="14" spans="1:10" ht="33.75" thickBot="1" x14ac:dyDescent="0.2">
      <c r="C14" s="224" t="s">
        <v>8036</v>
      </c>
      <c r="D14" s="420" t="s">
        <v>8595</v>
      </c>
      <c r="E14" s="423" t="s">
        <v>186</v>
      </c>
      <c r="F14" s="424"/>
      <c r="G14" s="303" t="str">
        <f>IF(ISBLANK(H14), IF(H15="国外", "該当の場合は必須", "必須"), "入力済")</f>
        <v>必須</v>
      </c>
      <c r="H14" s="120"/>
      <c r="I14" s="230" t="s">
        <v>8787</v>
      </c>
      <c r="J14" s="355" t="s">
        <v>9020</v>
      </c>
    </row>
    <row r="15" spans="1:10" ht="33" customHeight="1" thickBot="1" x14ac:dyDescent="0.2">
      <c r="C15" s="231" t="s">
        <v>8037</v>
      </c>
      <c r="D15" s="451"/>
      <c r="E15" s="453" t="s">
        <v>188</v>
      </c>
      <c r="F15" s="454"/>
      <c r="G15" s="306" t="str">
        <f>IF(ISBLANK(H15),"必須","入力済")</f>
        <v>必須</v>
      </c>
      <c r="H15" s="120"/>
      <c r="I15" s="232" t="s">
        <v>8624</v>
      </c>
      <c r="J15" s="356" t="s">
        <v>8627</v>
      </c>
    </row>
    <row r="16" spans="1:10" ht="33" customHeight="1" thickBot="1" x14ac:dyDescent="0.2">
      <c r="C16" s="226" t="s">
        <v>8038</v>
      </c>
      <c r="D16" s="451"/>
      <c r="E16" s="453" t="s">
        <v>187</v>
      </c>
      <c r="F16" s="454"/>
      <c r="G16" s="306" t="str">
        <f>IF(ISBLANK(H16),"必須","入力済")</f>
        <v>必須</v>
      </c>
      <c r="H16" s="120"/>
      <c r="I16" s="232" t="s">
        <v>8624</v>
      </c>
      <c r="J16" s="356" t="s">
        <v>8628</v>
      </c>
    </row>
    <row r="17" spans="3:10" ht="33" x14ac:dyDescent="0.15">
      <c r="C17" s="226" t="s">
        <v>8039</v>
      </c>
      <c r="D17" s="451"/>
      <c r="E17" s="480" t="s">
        <v>8754</v>
      </c>
      <c r="F17" s="481"/>
      <c r="G17" s="306" t="str">
        <f>IF(ISBLANK(H17),"必須","入力済")</f>
        <v>必須</v>
      </c>
      <c r="H17" s="120"/>
      <c r="I17" s="233" t="s">
        <v>8788</v>
      </c>
      <c r="J17" s="356" t="s">
        <v>8750</v>
      </c>
    </row>
    <row r="18" spans="3:10" ht="33.75" thickBot="1" x14ac:dyDescent="0.2">
      <c r="C18" s="228" t="s">
        <v>8040</v>
      </c>
      <c r="D18" s="452"/>
      <c r="E18" s="469" t="s">
        <v>8755</v>
      </c>
      <c r="F18" s="470"/>
      <c r="G18" s="306" t="str">
        <f>IF(ISBLANK(H18),"該当の場合は必須","入力済")</f>
        <v>該当の場合は必須</v>
      </c>
      <c r="H18" s="121"/>
      <c r="I18" s="234" t="s">
        <v>8789</v>
      </c>
      <c r="J18" s="357" t="s">
        <v>9021</v>
      </c>
    </row>
    <row r="19" spans="3:10" ht="33" customHeight="1" x14ac:dyDescent="0.15">
      <c r="C19" s="224" t="s">
        <v>8535</v>
      </c>
      <c r="D19" s="420" t="s">
        <v>8601</v>
      </c>
      <c r="E19" s="423" t="s">
        <v>8560</v>
      </c>
      <c r="F19" s="424"/>
      <c r="G19" s="303" t="str">
        <f>IF(ISBLANK(H19),"必須","入力済")</f>
        <v>必須</v>
      </c>
      <c r="H19" s="63"/>
      <c r="I19" s="235" t="s">
        <v>8624</v>
      </c>
      <c r="J19" s="358" t="s">
        <v>9084</v>
      </c>
    </row>
    <row r="20" spans="3:10" ht="49.5" x14ac:dyDescent="0.15">
      <c r="C20" s="226" t="s">
        <v>8536</v>
      </c>
      <c r="D20" s="451"/>
      <c r="E20" s="453" t="str">
        <f>IF(H19="", "氏名（法人の場合は法人名）", IF(H19="個人", "氏名", "法人名"))</f>
        <v>氏名（法人の場合は法人名）</v>
      </c>
      <c r="F20" s="454"/>
      <c r="G20" s="307" t="str">
        <f>IF(ISBLANK(H20),"必須","入力済")</f>
        <v>必須</v>
      </c>
      <c r="H20" s="117"/>
      <c r="I20" s="236" t="s">
        <v>8789</v>
      </c>
      <c r="J20" s="356" t="s">
        <v>8767</v>
      </c>
    </row>
    <row r="21" spans="3:10" ht="49.5" x14ac:dyDescent="0.15">
      <c r="C21" s="226" t="s">
        <v>8537</v>
      </c>
      <c r="D21" s="451"/>
      <c r="E21" s="471" t="s">
        <v>9068</v>
      </c>
      <c r="F21" s="472"/>
      <c r="G21" s="304" t="str">
        <f>IF(ISBLANK(H21),"必須","入力済")</f>
        <v>必須</v>
      </c>
      <c r="H21" s="117"/>
      <c r="I21" s="237" t="s">
        <v>8789</v>
      </c>
      <c r="J21" s="353" t="s">
        <v>8768</v>
      </c>
    </row>
    <row r="22" spans="3:10" ht="33" x14ac:dyDescent="0.15">
      <c r="C22" s="226" t="s">
        <v>8538</v>
      </c>
      <c r="D22" s="451"/>
      <c r="E22" s="453" t="s">
        <v>8472</v>
      </c>
      <c r="F22" s="454"/>
      <c r="G22" s="308" t="str">
        <f>IF(ISBLANK(H22),"必須","入力済")</f>
        <v>必須</v>
      </c>
      <c r="H22" s="117"/>
      <c r="I22" s="236" t="s">
        <v>8787</v>
      </c>
      <c r="J22" s="356" t="s">
        <v>8630</v>
      </c>
    </row>
    <row r="23" spans="3:10" ht="49.5" customHeight="1" x14ac:dyDescent="0.15">
      <c r="C23" s="226" t="s">
        <v>8539</v>
      </c>
      <c r="D23" s="451"/>
      <c r="E23" s="453" t="s">
        <v>8467</v>
      </c>
      <c r="F23" s="454"/>
      <c r="G23" s="307" t="str">
        <f>IF(ISBLANK(H23),"必須","入力済")</f>
        <v>必須</v>
      </c>
      <c r="H23" s="117"/>
      <c r="I23" s="232" t="s">
        <v>8632</v>
      </c>
      <c r="J23" s="356" t="s">
        <v>8631</v>
      </c>
    </row>
    <row r="24" spans="3:10" ht="33" x14ac:dyDescent="0.15">
      <c r="C24" s="226" t="s">
        <v>8540</v>
      </c>
      <c r="D24" s="451"/>
      <c r="E24" s="459" t="s">
        <v>8752</v>
      </c>
      <c r="F24" s="460"/>
      <c r="G24" s="304" t="str">
        <f>IF(ISBLANK(H24), "必須", "入力済" &amp; CHAR(10) &amp; "（" &amp; LEN(SUBSTITUTE(H24, CHAR(10), "")) &amp; "文字）")</f>
        <v>必須</v>
      </c>
      <c r="H24" s="95"/>
      <c r="I24" s="237" t="s">
        <v>8789</v>
      </c>
      <c r="J24" s="353" t="s">
        <v>9022</v>
      </c>
    </row>
    <row r="25" spans="3:10" ht="49.5" customHeight="1" thickBot="1" x14ac:dyDescent="0.2">
      <c r="C25" s="228" t="s">
        <v>8541</v>
      </c>
      <c r="D25" s="452"/>
      <c r="E25" s="461" t="s">
        <v>8591</v>
      </c>
      <c r="F25" s="462"/>
      <c r="G25" s="309" t="str">
        <f t="shared" ref="G25:G33" si="0">IF(ISBLANK(H25),"必須","入力済")</f>
        <v>必須</v>
      </c>
      <c r="H25" s="64"/>
      <c r="I25" s="238" t="s">
        <v>8624</v>
      </c>
      <c r="J25" s="359" t="s">
        <v>8633</v>
      </c>
    </row>
    <row r="26" spans="3:10" ht="33" customHeight="1" x14ac:dyDescent="0.15">
      <c r="C26" s="224" t="s">
        <v>8542</v>
      </c>
      <c r="D26" s="420" t="s">
        <v>8561</v>
      </c>
      <c r="E26" s="423" t="s">
        <v>8695</v>
      </c>
      <c r="F26" s="424"/>
      <c r="G26" s="307" t="str">
        <f t="shared" si="0"/>
        <v>必須</v>
      </c>
      <c r="H26" s="63"/>
      <c r="I26" s="239" t="s">
        <v>8624</v>
      </c>
      <c r="J26" s="352" t="s">
        <v>9069</v>
      </c>
    </row>
    <row r="27" spans="3:10" ht="49.5" x14ac:dyDescent="0.15">
      <c r="C27" s="226" t="s">
        <v>8543</v>
      </c>
      <c r="D27" s="421"/>
      <c r="E27" s="459" t="s">
        <v>8562</v>
      </c>
      <c r="F27" s="460"/>
      <c r="G27" s="304" t="str">
        <f t="shared" si="0"/>
        <v>必須</v>
      </c>
      <c r="H27" s="118"/>
      <c r="I27" s="240" t="s">
        <v>8789</v>
      </c>
      <c r="J27" s="360" t="s">
        <v>8769</v>
      </c>
    </row>
    <row r="28" spans="3:10" ht="33" x14ac:dyDescent="0.15">
      <c r="C28" s="226" t="s">
        <v>8544</v>
      </c>
      <c r="D28" s="421"/>
      <c r="E28" s="471" t="s">
        <v>8563</v>
      </c>
      <c r="F28" s="472"/>
      <c r="G28" s="304" t="str">
        <f t="shared" si="0"/>
        <v>必須</v>
      </c>
      <c r="H28" s="118"/>
      <c r="I28" s="240" t="s">
        <v>8787</v>
      </c>
      <c r="J28" s="360" t="s">
        <v>8548</v>
      </c>
    </row>
    <row r="29" spans="3:10" ht="33.75" thickBot="1" x14ac:dyDescent="0.2">
      <c r="C29" s="228" t="s">
        <v>8545</v>
      </c>
      <c r="D29" s="422"/>
      <c r="E29" s="435" t="s">
        <v>8520</v>
      </c>
      <c r="F29" s="437"/>
      <c r="G29" s="310" t="str">
        <f t="shared" si="0"/>
        <v>必須</v>
      </c>
      <c r="H29" s="96"/>
      <c r="I29" s="241" t="s">
        <v>8787</v>
      </c>
      <c r="J29" s="361" t="s">
        <v>8770</v>
      </c>
    </row>
    <row r="30" spans="3:10" ht="49.5" customHeight="1" x14ac:dyDescent="0.15">
      <c r="C30" s="224" t="s">
        <v>8546</v>
      </c>
      <c r="D30" s="450" t="s">
        <v>8564</v>
      </c>
      <c r="E30" s="423" t="s">
        <v>185</v>
      </c>
      <c r="F30" s="424"/>
      <c r="G30" s="311" t="str">
        <f t="shared" si="0"/>
        <v>必須</v>
      </c>
      <c r="H30" s="63"/>
      <c r="I30" s="235" t="s">
        <v>8624</v>
      </c>
      <c r="J30" s="352" t="s">
        <v>11104</v>
      </c>
    </row>
    <row r="31" spans="3:10" ht="50.25" thickBot="1" x14ac:dyDescent="0.2">
      <c r="C31" s="228" t="s">
        <v>8547</v>
      </c>
      <c r="D31" s="452"/>
      <c r="E31" s="482" t="s">
        <v>8753</v>
      </c>
      <c r="F31" s="483"/>
      <c r="G31" s="310" t="str">
        <f t="shared" si="0"/>
        <v>必須</v>
      </c>
      <c r="H31" s="119"/>
      <c r="I31" s="243" t="s">
        <v>8789</v>
      </c>
      <c r="J31" s="362" t="s">
        <v>8771</v>
      </c>
    </row>
    <row r="32" spans="3:10" ht="49.5" customHeight="1" thickBot="1" x14ac:dyDescent="0.2">
      <c r="C32" s="222" t="s">
        <v>8566</v>
      </c>
      <c r="D32" s="443" t="s">
        <v>8565</v>
      </c>
      <c r="E32" s="441"/>
      <c r="F32" s="442"/>
      <c r="G32" s="312" t="str">
        <f t="shared" si="0"/>
        <v>必須</v>
      </c>
      <c r="H32" s="70"/>
      <c r="I32" s="244" t="s">
        <v>8624</v>
      </c>
      <c r="J32" s="363" t="s">
        <v>8634</v>
      </c>
    </row>
    <row r="33" spans="2:10" ht="33" customHeight="1" x14ac:dyDescent="0.15">
      <c r="C33" s="231" t="s">
        <v>8694</v>
      </c>
      <c r="D33" s="466" t="s">
        <v>8763</v>
      </c>
      <c r="E33" s="467"/>
      <c r="F33" s="468"/>
      <c r="G33" s="313" t="str">
        <f t="shared" si="0"/>
        <v>必須</v>
      </c>
      <c r="H33" s="66"/>
      <c r="I33" s="245" t="s">
        <v>8787</v>
      </c>
      <c r="J33" s="364" t="s">
        <v>9035</v>
      </c>
    </row>
    <row r="34" spans="2:10" x14ac:dyDescent="0.15">
      <c r="I34" s="26"/>
      <c r="J34" s="27"/>
    </row>
    <row r="35" spans="2:10" ht="19.5" x14ac:dyDescent="0.15">
      <c r="B35" s="23" t="s">
        <v>8534</v>
      </c>
      <c r="C35" s="23"/>
      <c r="D35" s="23"/>
      <c r="E35" s="23"/>
      <c r="I35" s="26"/>
      <c r="J35" s="27"/>
    </row>
    <row r="36" spans="2:10" ht="20.25" thickBot="1" x14ac:dyDescent="0.2">
      <c r="C36" s="217" t="s">
        <v>194</v>
      </c>
      <c r="D36" s="432" t="s">
        <v>189</v>
      </c>
      <c r="E36" s="433"/>
      <c r="F36" s="434"/>
      <c r="G36" s="217" t="s">
        <v>8558</v>
      </c>
      <c r="H36" s="218" t="s">
        <v>190</v>
      </c>
      <c r="I36" s="217" t="s">
        <v>8622</v>
      </c>
      <c r="J36" s="219" t="s">
        <v>8626</v>
      </c>
    </row>
    <row r="37" spans="2:10" ht="33" x14ac:dyDescent="0.15">
      <c r="C37" s="224" t="s">
        <v>8036</v>
      </c>
      <c r="D37" s="484" t="s">
        <v>8567</v>
      </c>
      <c r="E37" s="423" t="s">
        <v>186</v>
      </c>
      <c r="F37" s="424"/>
      <c r="G37" s="303" t="str">
        <f>IF(ISBLANK(H37), IF(H38="国外", "該当の場合は必須", "必須"), "入力済")</f>
        <v>必須</v>
      </c>
      <c r="H37" s="120"/>
      <c r="I37" s="230" t="s">
        <v>8787</v>
      </c>
      <c r="J37" s="355" t="s">
        <v>9020</v>
      </c>
    </row>
    <row r="38" spans="2:10" ht="33" customHeight="1" x14ac:dyDescent="0.15">
      <c r="C38" s="226" t="s">
        <v>8037</v>
      </c>
      <c r="D38" s="485"/>
      <c r="E38" s="453" t="s">
        <v>188</v>
      </c>
      <c r="F38" s="454"/>
      <c r="G38" s="307" t="str">
        <f>IF(ISBLANK(H38),"必須","入力済")</f>
        <v>必須</v>
      </c>
      <c r="H38" s="56"/>
      <c r="I38" s="232" t="s">
        <v>8624</v>
      </c>
      <c r="J38" s="356" t="s">
        <v>8627</v>
      </c>
    </row>
    <row r="39" spans="2:10" ht="33" customHeight="1" x14ac:dyDescent="0.15">
      <c r="C39" s="226" t="s">
        <v>8038</v>
      </c>
      <c r="D39" s="485"/>
      <c r="E39" s="453" t="s">
        <v>187</v>
      </c>
      <c r="F39" s="454"/>
      <c r="G39" s="306" t="str">
        <f>IF(ISBLANK(H39),"必須","入力済")</f>
        <v>必須</v>
      </c>
      <c r="H39" s="56"/>
      <c r="I39" s="232" t="s">
        <v>8624</v>
      </c>
      <c r="J39" s="356" t="s">
        <v>8628</v>
      </c>
    </row>
    <row r="40" spans="2:10" ht="33" x14ac:dyDescent="0.15">
      <c r="C40" s="226" t="s">
        <v>8039</v>
      </c>
      <c r="D40" s="485"/>
      <c r="E40" s="453" t="s">
        <v>8754</v>
      </c>
      <c r="F40" s="454"/>
      <c r="G40" s="307" t="str">
        <f>IF(ISBLANK(H40),"必須","入力済")</f>
        <v>必須</v>
      </c>
      <c r="H40" s="117"/>
      <c r="I40" s="233" t="s">
        <v>8789</v>
      </c>
      <c r="J40" s="365" t="s">
        <v>8756</v>
      </c>
    </row>
    <row r="41" spans="2:10" ht="33.75" thickBot="1" x14ac:dyDescent="0.2">
      <c r="C41" s="228" t="s">
        <v>8040</v>
      </c>
      <c r="D41" s="486"/>
      <c r="E41" s="435" t="s">
        <v>8755</v>
      </c>
      <c r="F41" s="437"/>
      <c r="G41" s="314" t="str">
        <f>IF(ISBLANK(H41),"該当の場合は必須","入力済")</f>
        <v>該当の場合は必須</v>
      </c>
      <c r="H41" s="121"/>
      <c r="I41" s="234" t="s">
        <v>8789</v>
      </c>
      <c r="J41" s="357" t="s">
        <v>9023</v>
      </c>
    </row>
    <row r="42" spans="2:10" ht="33" customHeight="1" x14ac:dyDescent="0.15">
      <c r="C42" s="224" t="s">
        <v>8535</v>
      </c>
      <c r="D42" s="463" t="s">
        <v>8568</v>
      </c>
      <c r="E42" s="423" t="s">
        <v>8560</v>
      </c>
      <c r="F42" s="424"/>
      <c r="G42" s="303" t="str">
        <f>IF(ISBLANK(H42),"必須","入力済")</f>
        <v>必須</v>
      </c>
      <c r="H42" s="63"/>
      <c r="I42" s="235" t="s">
        <v>8624</v>
      </c>
      <c r="J42" s="358" t="s">
        <v>9085</v>
      </c>
    </row>
    <row r="43" spans="2:10" ht="49.5" x14ac:dyDescent="0.15">
      <c r="C43" s="226" t="s">
        <v>8536</v>
      </c>
      <c r="D43" s="464"/>
      <c r="E43" s="453" t="str">
        <f>IF(H42="", "氏名（法人の場合は法人名）", IF(H42="個人", "氏名", "法人名"))</f>
        <v>氏名（法人の場合は法人名）</v>
      </c>
      <c r="F43" s="454"/>
      <c r="G43" s="307" t="str">
        <f>IF(ISBLANK(H43),"必須","入力済")</f>
        <v>必須</v>
      </c>
      <c r="H43" s="117"/>
      <c r="I43" s="236" t="s">
        <v>8789</v>
      </c>
      <c r="J43" s="356" t="s">
        <v>9067</v>
      </c>
    </row>
    <row r="44" spans="2:10" ht="50.25" thickBot="1" x14ac:dyDescent="0.2">
      <c r="C44" s="228" t="s">
        <v>8537</v>
      </c>
      <c r="D44" s="465"/>
      <c r="E44" s="438" t="s">
        <v>9068</v>
      </c>
      <c r="F44" s="440"/>
      <c r="G44" s="310" t="str">
        <f>IF(ISBLANK(H44),"必須","入力済")</f>
        <v>必須</v>
      </c>
      <c r="H44" s="119"/>
      <c r="I44" s="243" t="s">
        <v>8789</v>
      </c>
      <c r="J44" s="362" t="s">
        <v>8768</v>
      </c>
    </row>
    <row r="45" spans="2:10" ht="49.5" customHeight="1" thickBot="1" x14ac:dyDescent="0.2">
      <c r="C45" s="222" t="s">
        <v>8538</v>
      </c>
      <c r="D45" s="443" t="s">
        <v>8569</v>
      </c>
      <c r="E45" s="441"/>
      <c r="F45" s="442"/>
      <c r="G45" s="312" t="str">
        <f>IF(ISBLANK(H45),"必須","入力済")</f>
        <v>必須</v>
      </c>
      <c r="H45" s="70"/>
      <c r="I45" s="244" t="s">
        <v>8624</v>
      </c>
      <c r="J45" s="363" t="s">
        <v>8635</v>
      </c>
    </row>
    <row r="46" spans="2:10" ht="33" customHeight="1" thickBot="1" x14ac:dyDescent="0.2">
      <c r="C46" s="222" t="s">
        <v>8539</v>
      </c>
      <c r="D46" s="425" t="s">
        <v>9073</v>
      </c>
      <c r="E46" s="426"/>
      <c r="F46" s="427"/>
      <c r="G46" s="315" t="str">
        <f>IF(ISBLANK(H46),"必須","入力済")</f>
        <v>必須</v>
      </c>
      <c r="H46" s="67"/>
      <c r="I46" s="247" t="s">
        <v>8787</v>
      </c>
      <c r="J46" s="366"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7" t="s">
        <v>194</v>
      </c>
      <c r="D50" s="432" t="s">
        <v>189</v>
      </c>
      <c r="E50" s="433"/>
      <c r="F50" s="434"/>
      <c r="G50" s="217" t="s">
        <v>8558</v>
      </c>
      <c r="H50" s="218" t="s">
        <v>190</v>
      </c>
      <c r="I50" s="217" t="s">
        <v>8622</v>
      </c>
      <c r="J50" s="219" t="s">
        <v>8626</v>
      </c>
    </row>
    <row r="51" spans="2:11" ht="53.45" customHeight="1" x14ac:dyDescent="0.15">
      <c r="C51" s="224" t="s">
        <v>8036</v>
      </c>
      <c r="D51" s="494" t="s">
        <v>8031</v>
      </c>
      <c r="E51" s="495"/>
      <c r="F51" s="496"/>
      <c r="G51" s="303" t="str">
        <f>IF(ISBLANK(H51),"必須","入力済")</f>
        <v>必須</v>
      </c>
      <c r="H51" s="63"/>
      <c r="I51" s="225" t="s">
        <v>8624</v>
      </c>
      <c r="J51" s="367" t="s">
        <v>8636</v>
      </c>
    </row>
    <row r="52" spans="2:11" ht="33" customHeight="1" thickBot="1" x14ac:dyDescent="0.2">
      <c r="C52" s="228" t="s">
        <v>8037</v>
      </c>
      <c r="D52" s="220"/>
      <c r="E52" s="497" t="s">
        <v>8532</v>
      </c>
      <c r="F52" s="498"/>
      <c r="G52" s="316" t="str">
        <f>IF(ISBLANK(H52),"必須","入力済")</f>
        <v>必須</v>
      </c>
      <c r="H52" s="88"/>
      <c r="I52" s="248" t="s">
        <v>8933</v>
      </c>
      <c r="J52" s="368" t="s">
        <v>9024</v>
      </c>
    </row>
    <row r="53" spans="2:11" ht="49.5" customHeight="1" thickBot="1" x14ac:dyDescent="0.2">
      <c r="C53" s="222" t="s">
        <v>8038</v>
      </c>
      <c r="D53" s="443" t="s">
        <v>9057</v>
      </c>
      <c r="E53" s="441"/>
      <c r="F53" s="442"/>
      <c r="G53" s="317" t="str">
        <f>IF(ISBLANK(H53),"必須","入力済")</f>
        <v>必須</v>
      </c>
      <c r="H53" s="68"/>
      <c r="I53" s="249" t="s">
        <v>8787</v>
      </c>
      <c r="J53" s="369" t="s">
        <v>9083</v>
      </c>
    </row>
    <row r="54" spans="2:11" ht="18" x14ac:dyDescent="0.15">
      <c r="F54" s="250"/>
      <c r="G54" s="250"/>
      <c r="H54" s="251"/>
      <c r="I54" s="26"/>
      <c r="J54" s="27"/>
    </row>
    <row r="55" spans="2:11" s="252" customFormat="1" ht="19.5" customHeight="1" x14ac:dyDescent="0.15">
      <c r="B55" s="499" t="s">
        <v>9025</v>
      </c>
      <c r="C55" s="499"/>
      <c r="D55" s="499"/>
      <c r="E55" s="499"/>
      <c r="F55" s="499"/>
      <c r="G55" s="499"/>
      <c r="H55" s="499"/>
      <c r="I55" s="499"/>
      <c r="J55" s="499"/>
      <c r="K55" s="499"/>
    </row>
    <row r="56" spans="2:11" s="252" customFormat="1" ht="18" customHeight="1" x14ac:dyDescent="0.15">
      <c r="B56" s="253"/>
      <c r="C56" s="449" t="s">
        <v>8570</v>
      </c>
      <c r="D56" s="449"/>
      <c r="E56" s="449"/>
      <c r="F56" s="449"/>
      <c r="G56" s="449"/>
      <c r="H56" s="449"/>
      <c r="I56" s="449"/>
      <c r="J56" s="449"/>
      <c r="K56" s="449"/>
    </row>
    <row r="57" spans="2:11" s="252" customFormat="1" ht="18" customHeight="1" x14ac:dyDescent="0.15">
      <c r="B57" s="253"/>
      <c r="C57" s="449" t="s">
        <v>8648</v>
      </c>
      <c r="D57" s="449"/>
      <c r="E57" s="449"/>
      <c r="F57" s="449"/>
      <c r="G57" s="449"/>
      <c r="H57" s="449"/>
      <c r="I57" s="449"/>
      <c r="J57" s="449"/>
      <c r="K57" s="449"/>
    </row>
    <row r="58" spans="2:11" s="252" customFormat="1" ht="18" customHeight="1" x14ac:dyDescent="0.15">
      <c r="B58" s="253"/>
      <c r="C58" s="253"/>
      <c r="D58" s="253" t="s">
        <v>8921</v>
      </c>
      <c r="E58" s="253"/>
      <c r="F58" s="253"/>
      <c r="G58" s="253"/>
      <c r="H58" s="253"/>
      <c r="I58" s="253"/>
      <c r="J58" s="253"/>
      <c r="K58" s="253"/>
    </row>
    <row r="59" spans="2:11" s="252" customFormat="1" ht="18" customHeight="1" x14ac:dyDescent="0.15">
      <c r="B59" s="253"/>
      <c r="C59" s="449" t="s">
        <v>8571</v>
      </c>
      <c r="D59" s="449"/>
      <c r="E59" s="449"/>
      <c r="F59" s="449"/>
      <c r="G59" s="449"/>
      <c r="H59" s="449"/>
      <c r="I59" s="449"/>
      <c r="J59" s="449"/>
      <c r="K59" s="449"/>
    </row>
    <row r="60" spans="2:11" s="252" customFormat="1" ht="18" customHeight="1" x14ac:dyDescent="0.15">
      <c r="B60" s="253"/>
      <c r="C60" s="253"/>
      <c r="D60" s="253"/>
      <c r="E60" s="253"/>
      <c r="F60" s="253"/>
      <c r="G60" s="253"/>
      <c r="H60" s="253"/>
      <c r="I60" s="253"/>
      <c r="J60" s="253"/>
      <c r="K60" s="253"/>
    </row>
    <row r="61" spans="2:11" s="252" customFormat="1" ht="15.95" customHeight="1" thickBot="1" x14ac:dyDescent="0.2">
      <c r="B61" s="253"/>
      <c r="C61" s="217" t="s">
        <v>194</v>
      </c>
      <c r="D61" s="432" t="s">
        <v>189</v>
      </c>
      <c r="E61" s="433"/>
      <c r="F61" s="434"/>
      <c r="G61" s="217" t="s">
        <v>8558</v>
      </c>
      <c r="H61" s="218" t="s">
        <v>190</v>
      </c>
      <c r="I61" s="217" t="s">
        <v>8622</v>
      </c>
      <c r="J61" s="219" t="s">
        <v>8626</v>
      </c>
    </row>
    <row r="62" spans="2:11" s="252" customFormat="1" ht="36.6" customHeight="1" thickBot="1" x14ac:dyDescent="0.2">
      <c r="B62" s="254"/>
      <c r="C62" s="255" t="s">
        <v>8758</v>
      </c>
      <c r="D62" s="441" t="s">
        <v>8757</v>
      </c>
      <c r="E62" s="441"/>
      <c r="F62" s="442"/>
      <c r="G62" s="318" t="str">
        <f>IF(ISBLANK(H62),"必須","入力済")</f>
        <v>必須</v>
      </c>
      <c r="H62" s="94"/>
      <c r="I62" s="256" t="s">
        <v>8624</v>
      </c>
      <c r="J62" s="363" t="s">
        <v>9078</v>
      </c>
      <c r="K62" s="253"/>
    </row>
    <row r="63" spans="2:11" s="252" customFormat="1" ht="36" customHeight="1" x14ac:dyDescent="0.15">
      <c r="B63" s="253"/>
      <c r="C63" s="257"/>
      <c r="D63" s="257"/>
      <c r="E63" s="257"/>
      <c r="F63" s="257"/>
      <c r="G63" s="253"/>
      <c r="H63" s="258" t="str">
        <f>IF(H62="現況地目や共有持分割合等の単位にまとめて届出","※すべての筆の情報を別紙にて提出（要確認）","  ")</f>
        <v xml:space="preserve">  </v>
      </c>
      <c r="I63" s="253"/>
      <c r="J63" s="253"/>
      <c r="K63" s="253"/>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59"/>
      <c r="D64" s="259"/>
      <c r="E64" s="259"/>
      <c r="I64" s="26"/>
      <c r="J64" s="27"/>
    </row>
    <row r="65" spans="1:10" ht="20.25" thickBot="1" x14ac:dyDescent="0.2">
      <c r="C65" s="217" t="s">
        <v>194</v>
      </c>
      <c r="D65" s="432" t="s">
        <v>189</v>
      </c>
      <c r="E65" s="433"/>
      <c r="F65" s="434"/>
      <c r="G65" s="217" t="s">
        <v>8558</v>
      </c>
      <c r="H65" s="218" t="s">
        <v>190</v>
      </c>
      <c r="I65" s="217" t="s">
        <v>8622</v>
      </c>
      <c r="J65" s="219" t="s">
        <v>8626</v>
      </c>
    </row>
    <row r="66" spans="1:10" ht="33" customHeight="1" x14ac:dyDescent="0.15">
      <c r="C66" s="224" t="s">
        <v>8036</v>
      </c>
      <c r="D66" s="450" t="s">
        <v>8572</v>
      </c>
      <c r="E66" s="423" t="s">
        <v>188</v>
      </c>
      <c r="F66" s="424"/>
      <c r="G66" s="303" t="s">
        <v>11109</v>
      </c>
      <c r="H66" s="336" t="str">
        <f>IFERROR(VLOOKUP(A67,参照A!ET5:EU71,2,FALSE), "")</f>
        <v>宮城県</v>
      </c>
      <c r="I66" s="260" t="s">
        <v>8639</v>
      </c>
      <c r="J66" s="352" t="s">
        <v>8637</v>
      </c>
    </row>
    <row r="67" spans="1:10" ht="33" customHeight="1" x14ac:dyDescent="0.15">
      <c r="A67" s="261" t="str">
        <f>行政用!H18</f>
        <v>宮城県_04</v>
      </c>
      <c r="C67" s="226" t="s">
        <v>8037</v>
      </c>
      <c r="D67" s="451"/>
      <c r="E67" s="453" t="s">
        <v>187</v>
      </c>
      <c r="F67" s="454"/>
      <c r="G67" s="307" t="str">
        <f>IF(ISBLANK(H67),"必須","入力済")</f>
        <v>必須</v>
      </c>
      <c r="H67" s="56"/>
      <c r="I67" s="232" t="s">
        <v>8624</v>
      </c>
      <c r="J67" s="356" t="s">
        <v>8638</v>
      </c>
    </row>
    <row r="68" spans="1:10" ht="33" x14ac:dyDescent="0.15">
      <c r="C68" s="226" t="s">
        <v>8038</v>
      </c>
      <c r="D68" s="451"/>
      <c r="E68" s="455" t="s">
        <v>8573</v>
      </c>
      <c r="F68" s="262" t="s">
        <v>8574</v>
      </c>
      <c r="G68" s="307" t="str">
        <f>IF(ISBLANK(H68),"必須","入力済")</f>
        <v>必須</v>
      </c>
      <c r="H68" s="117"/>
      <c r="I68" s="263" t="s">
        <v>8789</v>
      </c>
      <c r="J68" s="37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6" t="s">
        <v>8039</v>
      </c>
      <c r="D69" s="451"/>
      <c r="E69" s="451"/>
      <c r="F69" s="264" t="s">
        <v>8575</v>
      </c>
      <c r="G69" s="307" t="str">
        <f>IF(ISBLANK(H69),"必須","入力済")</f>
        <v>必須</v>
      </c>
      <c r="H69" s="117"/>
      <c r="I69" s="263" t="s">
        <v>8789</v>
      </c>
      <c r="J69" s="370"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6" t="s">
        <v>8040</v>
      </c>
      <c r="D70" s="451"/>
      <c r="E70" s="455" t="s">
        <v>8576</v>
      </c>
      <c r="F70" s="265" t="s">
        <v>8592</v>
      </c>
      <c r="G70" s="319" t="str">
        <f>IF(ISBLANK(H70),"任意","入力済")</f>
        <v>任意</v>
      </c>
      <c r="H70" s="117"/>
      <c r="I70" s="263" t="s">
        <v>8789</v>
      </c>
      <c r="J70" s="370"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8" t="s">
        <v>8535</v>
      </c>
      <c r="D71" s="452"/>
      <c r="E71" s="452"/>
      <c r="F71" s="267" t="s">
        <v>8593</v>
      </c>
      <c r="G71" s="314" t="str">
        <f>IF(ISBLANK(H71),"任意","入力済")</f>
        <v>任意</v>
      </c>
      <c r="H71" s="121"/>
      <c r="I71" s="268" t="s">
        <v>8789</v>
      </c>
      <c r="J71" s="371"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4" t="s">
        <v>8536</v>
      </c>
      <c r="D72" s="450" t="s">
        <v>8577</v>
      </c>
      <c r="E72" s="423" t="s">
        <v>8578</v>
      </c>
      <c r="F72" s="424"/>
      <c r="G72" s="303" t="str">
        <f>IF(ISBLANK(H72),"必須","入力済")</f>
        <v>必須</v>
      </c>
      <c r="H72" s="63"/>
      <c r="I72" s="235" t="s">
        <v>8624</v>
      </c>
      <c r="J72" s="372" t="s">
        <v>9079</v>
      </c>
    </row>
    <row r="73" spans="1:10" ht="33" customHeight="1" thickBot="1" x14ac:dyDescent="0.2">
      <c r="C73" s="228" t="s">
        <v>8537</v>
      </c>
      <c r="D73" s="452"/>
      <c r="E73" s="435" t="s">
        <v>8579</v>
      </c>
      <c r="F73" s="437"/>
      <c r="G73" s="305" t="str">
        <f>IF(ISBLANK(H73),"必須","入力済")</f>
        <v>必須</v>
      </c>
      <c r="H73" s="62"/>
      <c r="I73" s="269" t="s">
        <v>8624</v>
      </c>
      <c r="J73" s="354" t="s">
        <v>9080</v>
      </c>
    </row>
    <row r="74" spans="1:10" ht="33" customHeight="1" thickBot="1" x14ac:dyDescent="0.2">
      <c r="C74" s="222" t="s">
        <v>8538</v>
      </c>
      <c r="D74" s="425" t="s">
        <v>8759</v>
      </c>
      <c r="E74" s="426"/>
      <c r="F74" s="427"/>
      <c r="G74" s="315" t="str">
        <f>IF(ISBLANK(H74), "必須",  "入力済")</f>
        <v>必須</v>
      </c>
      <c r="H74" s="67"/>
      <c r="I74" s="270" t="s">
        <v>8787</v>
      </c>
      <c r="J74" s="366" t="s">
        <v>8772</v>
      </c>
    </row>
    <row r="75" spans="1:10" ht="33" customHeight="1" thickBot="1" x14ac:dyDescent="0.2">
      <c r="C75" s="222" t="s">
        <v>8539</v>
      </c>
      <c r="D75" s="443" t="s">
        <v>8474</v>
      </c>
      <c r="E75" s="441"/>
      <c r="F75" s="442"/>
      <c r="G75" s="320" t="str">
        <f>IF(ISBLANK(H75),"可能な限り","入力済")</f>
        <v>可能な限り</v>
      </c>
      <c r="H75" s="69"/>
      <c r="I75" s="272" t="s">
        <v>8787</v>
      </c>
      <c r="J75" s="363" t="s">
        <v>8773</v>
      </c>
    </row>
    <row r="76" spans="1:10" ht="66" customHeight="1" thickBot="1" x14ac:dyDescent="0.2">
      <c r="C76" s="222" t="s">
        <v>8540</v>
      </c>
      <c r="D76" s="443" t="s">
        <v>8612</v>
      </c>
      <c r="E76" s="441"/>
      <c r="F76" s="442"/>
      <c r="G76" s="312" t="str">
        <f>IF(ISBLANK(H76),"必須","入力済")</f>
        <v>必須</v>
      </c>
      <c r="H76" s="70"/>
      <c r="I76" s="273" t="s">
        <v>8624</v>
      </c>
      <c r="J76" s="363" t="s">
        <v>9096</v>
      </c>
    </row>
    <row r="77" spans="1:10" ht="33.75" thickBot="1" x14ac:dyDescent="0.2">
      <c r="C77" s="222" t="s">
        <v>8541</v>
      </c>
      <c r="D77" s="443" t="s">
        <v>8475</v>
      </c>
      <c r="E77" s="441"/>
      <c r="F77" s="442"/>
      <c r="G77" s="306" t="str">
        <f>IF(ISBLANK(H77),"該当の場合は必須","入力済")</f>
        <v>該当の場合は必須</v>
      </c>
      <c r="H77" s="98"/>
      <c r="I77" s="274" t="s">
        <v>8789</v>
      </c>
      <c r="J77" s="363" t="s">
        <v>8774</v>
      </c>
    </row>
    <row r="78" spans="1:10" ht="33" customHeight="1" thickBot="1" x14ac:dyDescent="0.2">
      <c r="C78" s="222" t="s">
        <v>8542</v>
      </c>
      <c r="D78" s="443" t="s">
        <v>8061</v>
      </c>
      <c r="E78" s="441"/>
      <c r="F78" s="442"/>
      <c r="G78" s="320" t="str">
        <f>IF(ISBLANK(H78),"可能な限り","入力済")</f>
        <v>可能な限り</v>
      </c>
      <c r="H78" s="72"/>
      <c r="I78" s="275" t="s">
        <v>8787</v>
      </c>
      <c r="J78" s="363" t="s">
        <v>9081</v>
      </c>
    </row>
    <row r="79" spans="1:10" ht="33" customHeight="1" thickBot="1" x14ac:dyDescent="0.2">
      <c r="C79" s="222" t="s">
        <v>8543</v>
      </c>
      <c r="D79" s="425" t="s">
        <v>8476</v>
      </c>
      <c r="E79" s="426"/>
      <c r="F79" s="427"/>
      <c r="G79" s="321" t="str">
        <f>IF(ISBLANK(H79),"可能な限り","入力済")</f>
        <v>可能な限り</v>
      </c>
      <c r="H79" s="77"/>
      <c r="I79" s="270" t="s">
        <v>8787</v>
      </c>
      <c r="J79" s="366" t="s">
        <v>8775</v>
      </c>
    </row>
    <row r="80" spans="1:10" x14ac:dyDescent="0.15">
      <c r="F80" s="276"/>
      <c r="G80" s="276"/>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7" t="s">
        <v>194</v>
      </c>
      <c r="D82" s="432" t="s">
        <v>189</v>
      </c>
      <c r="E82" s="433"/>
      <c r="F82" s="434"/>
      <c r="G82" s="217" t="s">
        <v>8558</v>
      </c>
      <c r="H82" s="218" t="s">
        <v>190</v>
      </c>
      <c r="I82" s="217" t="s">
        <v>8622</v>
      </c>
      <c r="J82" s="219" t="s">
        <v>8626</v>
      </c>
    </row>
    <row r="83" spans="2:10" ht="33" customHeight="1" thickBot="1" x14ac:dyDescent="0.2">
      <c r="C83" s="228" t="s">
        <v>8036</v>
      </c>
      <c r="D83" s="435" t="s">
        <v>8744</v>
      </c>
      <c r="E83" s="436"/>
      <c r="F83" s="437"/>
      <c r="G83" s="305" t="str">
        <f>IF(ISBLANK(H83),"必須","入力済")</f>
        <v>必須</v>
      </c>
      <c r="H83" s="62"/>
      <c r="I83" s="246" t="s">
        <v>8624</v>
      </c>
      <c r="J83" s="354" t="s">
        <v>9030</v>
      </c>
    </row>
    <row r="84" spans="2:10" ht="33" x14ac:dyDescent="0.15">
      <c r="C84" s="226" t="s">
        <v>8037</v>
      </c>
      <c r="D84" s="431" t="s">
        <v>8572</v>
      </c>
      <c r="E84" s="431" t="s">
        <v>8573</v>
      </c>
      <c r="F84" s="277" t="s">
        <v>8574</v>
      </c>
      <c r="G84" s="322" t="str">
        <f>IF(ISBLANK(H84),"必須","入力済")</f>
        <v>必須</v>
      </c>
      <c r="H84" s="59"/>
      <c r="I84" s="278" t="s">
        <v>8789</v>
      </c>
      <c r="J84" s="373"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6" t="s">
        <v>8038</v>
      </c>
      <c r="D85" s="429"/>
      <c r="E85" s="429"/>
      <c r="F85" s="279" t="s">
        <v>8575</v>
      </c>
      <c r="G85" s="322" t="str">
        <f>IF(ISBLANK(H85),"必須","入力済")</f>
        <v>必須</v>
      </c>
      <c r="H85" s="59"/>
      <c r="I85" s="278" t="s">
        <v>8789</v>
      </c>
      <c r="J85" s="373"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6" t="s">
        <v>8039</v>
      </c>
      <c r="D86" s="429"/>
      <c r="E86" s="431" t="s">
        <v>8576</v>
      </c>
      <c r="F86" s="277" t="s">
        <v>8592</v>
      </c>
      <c r="G86" s="323" t="str">
        <f t="shared" ref="G86:G87" si="1">IF(ISBLANK(H86),"任意","入力済")</f>
        <v>任意</v>
      </c>
      <c r="H86" s="59"/>
      <c r="I86" s="278" t="s">
        <v>8789</v>
      </c>
      <c r="J86" s="373"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8" t="s">
        <v>8040</v>
      </c>
      <c r="D87" s="430"/>
      <c r="E87" s="430"/>
      <c r="F87" s="281" t="s">
        <v>8593</v>
      </c>
      <c r="G87" s="324" t="str">
        <f t="shared" si="1"/>
        <v>任意</v>
      </c>
      <c r="H87" s="97"/>
      <c r="I87" s="283" t="s">
        <v>8789</v>
      </c>
      <c r="J87" s="374"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4" t="s">
        <v>8535</v>
      </c>
      <c r="D88" s="428" t="s">
        <v>8577</v>
      </c>
      <c r="E88" s="444" t="s">
        <v>8578</v>
      </c>
      <c r="F88" s="445"/>
      <c r="G88" s="311" t="str">
        <f>IF(ISBLANK(H88),"必須","入力済")</f>
        <v>必須</v>
      </c>
      <c r="H88" s="78"/>
      <c r="I88" s="284" t="s">
        <v>8624</v>
      </c>
      <c r="J88" s="375" t="s">
        <v>9079</v>
      </c>
    </row>
    <row r="89" spans="2:10" ht="33" customHeight="1" thickBot="1" x14ac:dyDescent="0.2">
      <c r="C89" s="228" t="s">
        <v>8536</v>
      </c>
      <c r="D89" s="430"/>
      <c r="E89" s="438" t="s">
        <v>8579</v>
      </c>
      <c r="F89" s="440"/>
      <c r="G89" s="325" t="str">
        <f>IF(ISBLANK(H89),"必須","入力済")</f>
        <v>必須</v>
      </c>
      <c r="H89" s="65"/>
      <c r="I89" s="285" t="s">
        <v>8624</v>
      </c>
      <c r="J89" s="362" t="s">
        <v>9080</v>
      </c>
    </row>
    <row r="90" spans="2:10" ht="33" customHeight="1" thickBot="1" x14ac:dyDescent="0.2">
      <c r="C90" s="222" t="s">
        <v>8537</v>
      </c>
      <c r="D90" s="446" t="s">
        <v>8759</v>
      </c>
      <c r="E90" s="447"/>
      <c r="F90" s="448"/>
      <c r="G90" s="326" t="str">
        <f>IF(ISBLANK(H90), "必須",  "入力済")</f>
        <v>必須</v>
      </c>
      <c r="H90" s="67"/>
      <c r="I90" s="286" t="s">
        <v>8787</v>
      </c>
      <c r="J90" s="376" t="s">
        <v>8772</v>
      </c>
    </row>
    <row r="91" spans="2:10" ht="33" customHeight="1" thickBot="1" x14ac:dyDescent="0.2">
      <c r="C91" s="222" t="s">
        <v>8538</v>
      </c>
      <c r="D91" s="425" t="s">
        <v>8474</v>
      </c>
      <c r="E91" s="426"/>
      <c r="F91" s="427"/>
      <c r="G91" s="327" t="str">
        <f>IF(ISBLANK(H91),"可能な限り","入力済")</f>
        <v>可能な限り</v>
      </c>
      <c r="H91" s="79"/>
      <c r="I91" s="288" t="s">
        <v>8787</v>
      </c>
      <c r="J91" s="366" t="s">
        <v>8776</v>
      </c>
    </row>
    <row r="92" spans="2:10" ht="66" customHeight="1" thickBot="1" x14ac:dyDescent="0.2">
      <c r="C92" s="222" t="s">
        <v>8539</v>
      </c>
      <c r="D92" s="425" t="s">
        <v>8612</v>
      </c>
      <c r="E92" s="426"/>
      <c r="F92" s="427"/>
      <c r="G92" s="328" t="str">
        <f>IF(ISBLANK(H92),"必須","入力済")</f>
        <v>必須</v>
      </c>
      <c r="H92" s="71"/>
      <c r="I92" s="289" t="s">
        <v>8624</v>
      </c>
      <c r="J92" s="366" t="s">
        <v>9096</v>
      </c>
    </row>
    <row r="93" spans="2:10" ht="33.75" thickBot="1" x14ac:dyDescent="0.2">
      <c r="C93" s="222" t="s">
        <v>8540</v>
      </c>
      <c r="D93" s="425" t="s">
        <v>8475</v>
      </c>
      <c r="E93" s="426"/>
      <c r="F93" s="427"/>
      <c r="G93" s="321" t="str">
        <f>IF(ISBLANK(H93),"該当の場合は必須","入力済")</f>
        <v>該当の場合は必須</v>
      </c>
      <c r="H93" s="74"/>
      <c r="I93" s="270" t="s">
        <v>8789</v>
      </c>
      <c r="J93" s="366" t="s">
        <v>8774</v>
      </c>
    </row>
    <row r="94" spans="2:10" ht="33" customHeight="1" thickBot="1" x14ac:dyDescent="0.2">
      <c r="C94" s="222" t="s">
        <v>8541</v>
      </c>
      <c r="D94" s="425" t="s">
        <v>8061</v>
      </c>
      <c r="E94" s="426"/>
      <c r="F94" s="427"/>
      <c r="G94" s="327" t="str">
        <f>IF(ISBLANK(H94),"可能な限り","入力済")</f>
        <v>可能な限り</v>
      </c>
      <c r="H94" s="77"/>
      <c r="I94" s="290" t="s">
        <v>8787</v>
      </c>
      <c r="J94" s="366" t="s">
        <v>9082</v>
      </c>
    </row>
    <row r="95" spans="2:10" ht="33" customHeight="1" thickBot="1" x14ac:dyDescent="0.2">
      <c r="C95" s="222" t="s">
        <v>8542</v>
      </c>
      <c r="D95" s="425" t="s">
        <v>8476</v>
      </c>
      <c r="E95" s="426"/>
      <c r="F95" s="427"/>
      <c r="G95" s="321" t="str">
        <f>IF(ISBLANK(H95),"可能な限り","入力済")</f>
        <v>可能な限り</v>
      </c>
      <c r="H95" s="77"/>
      <c r="I95" s="270" t="s">
        <v>8787</v>
      </c>
      <c r="J95" s="366" t="s">
        <v>8775</v>
      </c>
    </row>
    <row r="96" spans="2:10" ht="18" x14ac:dyDescent="0.15">
      <c r="F96" s="276"/>
      <c r="G96" s="276"/>
      <c r="H96" s="251"/>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7" t="s">
        <v>194</v>
      </c>
      <c r="D98" s="432" t="s">
        <v>189</v>
      </c>
      <c r="E98" s="433"/>
      <c r="F98" s="434"/>
      <c r="G98" s="217" t="s">
        <v>8558</v>
      </c>
      <c r="H98" s="218" t="s">
        <v>190</v>
      </c>
      <c r="I98" s="217" t="s">
        <v>8622</v>
      </c>
      <c r="J98" s="219" t="s">
        <v>8626</v>
      </c>
    </row>
    <row r="99" spans="2:10" ht="33" customHeight="1" thickBot="1" x14ac:dyDescent="0.2">
      <c r="C99" s="228" t="s">
        <v>8036</v>
      </c>
      <c r="D99" s="438" t="s">
        <v>8745</v>
      </c>
      <c r="E99" s="439"/>
      <c r="F99" s="440"/>
      <c r="G99" s="329" t="str">
        <f>IF(ISBLANK(H99),"必須","入力済")</f>
        <v>必須</v>
      </c>
      <c r="H99" s="65"/>
      <c r="I99" s="282" t="s">
        <v>8624</v>
      </c>
      <c r="J99" s="362" t="s">
        <v>9031</v>
      </c>
    </row>
    <row r="100" spans="2:10" ht="33" x14ac:dyDescent="0.15">
      <c r="C100" s="226" t="s">
        <v>8037</v>
      </c>
      <c r="D100" s="431" t="s">
        <v>8572</v>
      </c>
      <c r="E100" s="431" t="s">
        <v>8573</v>
      </c>
      <c r="F100" s="277" t="s">
        <v>8574</v>
      </c>
      <c r="G100" s="322" t="str">
        <f>IF(ISBLANK(H100),"必須","入力済")</f>
        <v>必須</v>
      </c>
      <c r="H100" s="59"/>
      <c r="I100" s="278" t="s">
        <v>8789</v>
      </c>
      <c r="J100"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6" t="s">
        <v>8038</v>
      </c>
      <c r="D101" s="429"/>
      <c r="E101" s="429"/>
      <c r="F101" s="279" t="s">
        <v>8575</v>
      </c>
      <c r="G101" s="322" t="str">
        <f>IF(ISBLANK(H101),"必須","入力済")</f>
        <v>必須</v>
      </c>
      <c r="H101" s="59"/>
      <c r="I101" s="278" t="s">
        <v>8789</v>
      </c>
      <c r="J101"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6" t="s">
        <v>8039</v>
      </c>
      <c r="D102" s="429"/>
      <c r="E102" s="431" t="s">
        <v>8576</v>
      </c>
      <c r="F102" s="277" t="s">
        <v>8592</v>
      </c>
      <c r="G102" s="323" t="str">
        <f t="shared" ref="G102:G103" si="2">IF(ISBLANK(H102),"任意","入力済")</f>
        <v>任意</v>
      </c>
      <c r="H102" s="59"/>
      <c r="I102" s="278" t="s">
        <v>8789</v>
      </c>
      <c r="J102"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8" t="s">
        <v>8040</v>
      </c>
      <c r="D103" s="430"/>
      <c r="E103" s="430"/>
      <c r="F103" s="281" t="s">
        <v>8593</v>
      </c>
      <c r="G103" s="324" t="str">
        <f t="shared" si="2"/>
        <v>任意</v>
      </c>
      <c r="H103" s="97"/>
      <c r="I103" s="283" t="s">
        <v>8789</v>
      </c>
      <c r="J103"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4" t="s">
        <v>8535</v>
      </c>
      <c r="D104" s="428" t="s">
        <v>8577</v>
      </c>
      <c r="E104" s="444" t="s">
        <v>8578</v>
      </c>
      <c r="F104" s="445"/>
      <c r="G104" s="311" t="str">
        <f>IF(ISBLANK(H104),"必須","入力済")</f>
        <v>必須</v>
      </c>
      <c r="H104" s="78"/>
      <c r="I104" s="284" t="s">
        <v>8624</v>
      </c>
      <c r="J104" s="375" t="s">
        <v>9079</v>
      </c>
    </row>
    <row r="105" spans="2:10" ht="33" customHeight="1" thickBot="1" x14ac:dyDescent="0.2">
      <c r="C105" s="228" t="s">
        <v>8536</v>
      </c>
      <c r="D105" s="430"/>
      <c r="E105" s="438" t="s">
        <v>8579</v>
      </c>
      <c r="F105" s="440"/>
      <c r="G105" s="325" t="str">
        <f>IF(ISBLANK(H105),"必須","入力済")</f>
        <v>必須</v>
      </c>
      <c r="H105" s="65"/>
      <c r="I105" s="285" t="s">
        <v>8624</v>
      </c>
      <c r="J105" s="362" t="s">
        <v>9080</v>
      </c>
    </row>
    <row r="106" spans="2:10" ht="33" customHeight="1" thickBot="1" x14ac:dyDescent="0.2">
      <c r="C106" s="222" t="s">
        <v>8537</v>
      </c>
      <c r="D106" s="425" t="s">
        <v>8759</v>
      </c>
      <c r="E106" s="426"/>
      <c r="F106" s="427"/>
      <c r="G106" s="315" t="str">
        <f>IF(ISBLANK(H106), "必須",  "入力済")</f>
        <v>必須</v>
      </c>
      <c r="H106" s="67"/>
      <c r="I106" s="270" t="s">
        <v>8787</v>
      </c>
      <c r="J106" s="366" t="s">
        <v>8772</v>
      </c>
    </row>
    <row r="107" spans="2:10" ht="33" customHeight="1" thickBot="1" x14ac:dyDescent="0.2">
      <c r="C107" s="222" t="s">
        <v>8538</v>
      </c>
      <c r="D107" s="425" t="s">
        <v>8474</v>
      </c>
      <c r="E107" s="426"/>
      <c r="F107" s="427"/>
      <c r="G107" s="327" t="str">
        <f>IF(ISBLANK(H107),"可能な限り","入力済")</f>
        <v>可能な限り</v>
      </c>
      <c r="H107" s="79"/>
      <c r="I107" s="288" t="s">
        <v>8787</v>
      </c>
      <c r="J107" s="366" t="s">
        <v>8776</v>
      </c>
    </row>
    <row r="108" spans="2:10" ht="66" customHeight="1" thickBot="1" x14ac:dyDescent="0.2">
      <c r="C108" s="222" t="s">
        <v>8539</v>
      </c>
      <c r="D108" s="425" t="s">
        <v>8612</v>
      </c>
      <c r="E108" s="426"/>
      <c r="F108" s="427"/>
      <c r="G108" s="328" t="str">
        <f>IF(ISBLANK(H108),"必須","入力済")</f>
        <v>必須</v>
      </c>
      <c r="H108" s="71"/>
      <c r="I108" s="289" t="s">
        <v>8624</v>
      </c>
      <c r="J108" s="366" t="s">
        <v>9096</v>
      </c>
    </row>
    <row r="109" spans="2:10" ht="33.75" thickBot="1" x14ac:dyDescent="0.2">
      <c r="C109" s="222" t="s">
        <v>8540</v>
      </c>
      <c r="D109" s="425" t="s">
        <v>8475</v>
      </c>
      <c r="E109" s="426"/>
      <c r="F109" s="427"/>
      <c r="G109" s="321" t="str">
        <f>IF(ISBLANK(H109),"該当の場合は必須","入力済")</f>
        <v>該当の場合は必須</v>
      </c>
      <c r="H109" s="74"/>
      <c r="I109" s="270" t="s">
        <v>8789</v>
      </c>
      <c r="J109" s="366" t="s">
        <v>8774</v>
      </c>
    </row>
    <row r="110" spans="2:10" ht="33" customHeight="1" thickBot="1" x14ac:dyDescent="0.2">
      <c r="C110" s="222" t="s">
        <v>8541</v>
      </c>
      <c r="D110" s="425" t="s">
        <v>8061</v>
      </c>
      <c r="E110" s="426"/>
      <c r="F110" s="427"/>
      <c r="G110" s="327" t="str">
        <f>IF(ISBLANK(H110),"可能な限り","入力済")</f>
        <v>可能な限り</v>
      </c>
      <c r="H110" s="77"/>
      <c r="I110" s="290" t="s">
        <v>8787</v>
      </c>
      <c r="J110" s="366" t="s">
        <v>9082</v>
      </c>
    </row>
    <row r="111" spans="2:10" ht="33" customHeight="1" thickBot="1" x14ac:dyDescent="0.2">
      <c r="C111" s="222" t="s">
        <v>8542</v>
      </c>
      <c r="D111" s="425" t="s">
        <v>8476</v>
      </c>
      <c r="E111" s="426"/>
      <c r="F111" s="427"/>
      <c r="G111" s="321" t="str">
        <f>IF(ISBLANK(H111),"可能な限り","入力済")</f>
        <v>可能な限り</v>
      </c>
      <c r="H111" s="77"/>
      <c r="I111" s="270" t="s">
        <v>8787</v>
      </c>
      <c r="J111" s="366" t="s">
        <v>8775</v>
      </c>
    </row>
    <row r="112" spans="2:10" x14ac:dyDescent="0.15">
      <c r="F112" s="276"/>
      <c r="G112" s="276"/>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7" t="s">
        <v>194</v>
      </c>
      <c r="D114" s="432" t="s">
        <v>189</v>
      </c>
      <c r="E114" s="433"/>
      <c r="F114" s="434"/>
      <c r="G114" s="217" t="s">
        <v>8558</v>
      </c>
      <c r="H114" s="218" t="s">
        <v>190</v>
      </c>
      <c r="I114" s="217" t="s">
        <v>8622</v>
      </c>
      <c r="J114" s="219" t="s">
        <v>8626</v>
      </c>
    </row>
    <row r="115" spans="2:10" ht="33" customHeight="1" thickBot="1" x14ac:dyDescent="0.2">
      <c r="C115" s="228" t="s">
        <v>8036</v>
      </c>
      <c r="D115" s="438" t="s">
        <v>8746</v>
      </c>
      <c r="E115" s="439"/>
      <c r="F115" s="440"/>
      <c r="G115" s="325" t="str">
        <f>IF(ISBLANK(H115),"必須","入力済")</f>
        <v>必須</v>
      </c>
      <c r="H115" s="65"/>
      <c r="I115" s="282" t="s">
        <v>8624</v>
      </c>
      <c r="J115" s="362" t="s">
        <v>9032</v>
      </c>
    </row>
    <row r="116" spans="2:10" ht="33" x14ac:dyDescent="0.15">
      <c r="C116" s="226" t="s">
        <v>8037</v>
      </c>
      <c r="D116" s="431" t="s">
        <v>8572</v>
      </c>
      <c r="E116" s="431" t="s">
        <v>8573</v>
      </c>
      <c r="F116" s="277" t="s">
        <v>8574</v>
      </c>
      <c r="G116" s="322" t="str">
        <f>IF(ISBLANK(H116),"必須","入力済")</f>
        <v>必須</v>
      </c>
      <c r="H116" s="99"/>
      <c r="I116" s="278" t="s">
        <v>8789</v>
      </c>
      <c r="J116"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6" t="s">
        <v>8038</v>
      </c>
      <c r="D117" s="429"/>
      <c r="E117" s="429"/>
      <c r="F117" s="279" t="s">
        <v>8575</v>
      </c>
      <c r="G117" s="322" t="str">
        <f>IF(ISBLANK(H117),"必須","入力済")</f>
        <v>必須</v>
      </c>
      <c r="H117" s="99"/>
      <c r="I117" s="278" t="s">
        <v>8789</v>
      </c>
      <c r="J117"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6" t="s">
        <v>8039</v>
      </c>
      <c r="D118" s="429"/>
      <c r="E118" s="431" t="s">
        <v>8576</v>
      </c>
      <c r="F118" s="277" t="s">
        <v>8592</v>
      </c>
      <c r="G118" s="323" t="str">
        <f t="shared" ref="G118:G119" si="3">IF(ISBLANK(H118),"任意","入力済")</f>
        <v>任意</v>
      </c>
      <c r="H118" s="99"/>
      <c r="I118" s="278" t="s">
        <v>8789</v>
      </c>
      <c r="J118"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8" t="s">
        <v>8040</v>
      </c>
      <c r="D119" s="430"/>
      <c r="E119" s="430"/>
      <c r="F119" s="281" t="s">
        <v>8593</v>
      </c>
      <c r="G119" s="324" t="str">
        <f t="shared" si="3"/>
        <v>任意</v>
      </c>
      <c r="H119" s="100"/>
      <c r="I119" s="283" t="s">
        <v>8789</v>
      </c>
      <c r="J119"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4" t="s">
        <v>8535</v>
      </c>
      <c r="D120" s="428" t="s">
        <v>8577</v>
      </c>
      <c r="E120" s="444" t="s">
        <v>8578</v>
      </c>
      <c r="F120" s="445"/>
      <c r="G120" s="311" t="str">
        <f>IF(ISBLANK(H120),"必須","入力済")</f>
        <v>必須</v>
      </c>
      <c r="H120" s="83"/>
      <c r="I120" s="284" t="s">
        <v>8624</v>
      </c>
      <c r="J120" s="375" t="s">
        <v>9079</v>
      </c>
    </row>
    <row r="121" spans="2:10" ht="33" customHeight="1" thickBot="1" x14ac:dyDescent="0.2">
      <c r="C121" s="228" t="s">
        <v>8536</v>
      </c>
      <c r="D121" s="430"/>
      <c r="E121" s="438" t="s">
        <v>8579</v>
      </c>
      <c r="F121" s="440"/>
      <c r="G121" s="325" t="str">
        <f>IF(ISBLANK(H121),"必須","入力済")</f>
        <v>必須</v>
      </c>
      <c r="H121" s="64"/>
      <c r="I121" s="285" t="s">
        <v>8624</v>
      </c>
      <c r="J121" s="362" t="s">
        <v>9080</v>
      </c>
    </row>
    <row r="122" spans="2:10" ht="33" customHeight="1" thickBot="1" x14ac:dyDescent="0.2">
      <c r="C122" s="222" t="s">
        <v>8537</v>
      </c>
      <c r="D122" s="425" t="s">
        <v>8759</v>
      </c>
      <c r="E122" s="426"/>
      <c r="F122" s="427"/>
      <c r="G122" s="315" t="str">
        <f>IF(ISBLANK(H122), "必須",  "入力済")</f>
        <v>必須</v>
      </c>
      <c r="H122" s="82"/>
      <c r="I122" s="270" t="s">
        <v>8787</v>
      </c>
      <c r="J122" s="366" t="s">
        <v>8772</v>
      </c>
    </row>
    <row r="123" spans="2:10" ht="33" customHeight="1" thickBot="1" x14ac:dyDescent="0.2">
      <c r="C123" s="222" t="s">
        <v>8538</v>
      </c>
      <c r="D123" s="425" t="s">
        <v>8474</v>
      </c>
      <c r="E123" s="426"/>
      <c r="F123" s="427"/>
      <c r="G123" s="327" t="str">
        <f>IF(ISBLANK(H123),"可能な限り","入力済")</f>
        <v>可能な限り</v>
      </c>
      <c r="H123" s="84"/>
      <c r="I123" s="288" t="s">
        <v>8787</v>
      </c>
      <c r="J123" s="366" t="s">
        <v>8776</v>
      </c>
    </row>
    <row r="124" spans="2:10" ht="66" customHeight="1" thickBot="1" x14ac:dyDescent="0.2">
      <c r="C124" s="222" t="s">
        <v>8539</v>
      </c>
      <c r="D124" s="425" t="s">
        <v>8612</v>
      </c>
      <c r="E124" s="426"/>
      <c r="F124" s="427"/>
      <c r="G124" s="328" t="str">
        <f>IF(ISBLANK(H124),"必須","入力済")</f>
        <v>必須</v>
      </c>
      <c r="H124" s="85"/>
      <c r="I124" s="289" t="s">
        <v>8624</v>
      </c>
      <c r="J124" s="366" t="s">
        <v>9096</v>
      </c>
    </row>
    <row r="125" spans="2:10" ht="33.75" thickBot="1" x14ac:dyDescent="0.2">
      <c r="C125" s="222" t="s">
        <v>8540</v>
      </c>
      <c r="D125" s="425" t="s">
        <v>8475</v>
      </c>
      <c r="E125" s="426"/>
      <c r="F125" s="427"/>
      <c r="G125" s="321" t="str">
        <f>IF(ISBLANK(H125),"該当の場合は必須","入力済")</f>
        <v>該当の場合は必須</v>
      </c>
      <c r="H125" s="101"/>
      <c r="I125" s="270" t="s">
        <v>8789</v>
      </c>
      <c r="J125" s="366" t="s">
        <v>8774</v>
      </c>
    </row>
    <row r="126" spans="2:10" ht="33" customHeight="1" thickBot="1" x14ac:dyDescent="0.2">
      <c r="C126" s="222" t="s">
        <v>8541</v>
      </c>
      <c r="D126" s="425" t="s">
        <v>8061</v>
      </c>
      <c r="E126" s="426"/>
      <c r="F126" s="427"/>
      <c r="G126" s="327" t="str">
        <f>IF(ISBLANK(H126),"可能な限り","入力済")</f>
        <v>可能な限り</v>
      </c>
      <c r="H126" s="81"/>
      <c r="I126" s="290" t="s">
        <v>8787</v>
      </c>
      <c r="J126" s="366" t="s">
        <v>9082</v>
      </c>
    </row>
    <row r="127" spans="2:10" ht="33" customHeight="1" thickBot="1" x14ac:dyDescent="0.2">
      <c r="C127" s="222" t="s">
        <v>8542</v>
      </c>
      <c r="D127" s="425" t="s">
        <v>8476</v>
      </c>
      <c r="E127" s="426"/>
      <c r="F127" s="427"/>
      <c r="G127" s="321" t="str">
        <f>IF(ISBLANK(H127),"可能な限り","入力済")</f>
        <v>可能な限り</v>
      </c>
      <c r="H127" s="81"/>
      <c r="I127" s="270" t="s">
        <v>8787</v>
      </c>
      <c r="J127" s="366" t="s">
        <v>8775</v>
      </c>
    </row>
    <row r="128" spans="2:10" ht="18" x14ac:dyDescent="0.15">
      <c r="F128" s="276"/>
      <c r="G128" s="276"/>
      <c r="H128" s="251"/>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7" t="s">
        <v>194</v>
      </c>
      <c r="D130" s="432" t="s">
        <v>189</v>
      </c>
      <c r="E130" s="433"/>
      <c r="F130" s="434"/>
      <c r="G130" s="217" t="s">
        <v>8558</v>
      </c>
      <c r="H130" s="218" t="s">
        <v>190</v>
      </c>
      <c r="I130" s="217" t="s">
        <v>8622</v>
      </c>
      <c r="J130" s="219" t="s">
        <v>8626</v>
      </c>
    </row>
    <row r="131" spans="2:10" ht="33" customHeight="1" thickBot="1" x14ac:dyDescent="0.2">
      <c r="C131" s="228" t="s">
        <v>8036</v>
      </c>
      <c r="D131" s="438" t="s">
        <v>8748</v>
      </c>
      <c r="E131" s="439"/>
      <c r="F131" s="440"/>
      <c r="G131" s="325" t="str">
        <f>IF(ISBLANK(H131),"必須","入力済")</f>
        <v>必須</v>
      </c>
      <c r="H131" s="65"/>
      <c r="I131" s="282" t="s">
        <v>8624</v>
      </c>
      <c r="J131" s="362" t="s">
        <v>9033</v>
      </c>
    </row>
    <row r="132" spans="2:10" ht="33" x14ac:dyDescent="0.15">
      <c r="C132" s="226" t="s">
        <v>8037</v>
      </c>
      <c r="D132" s="428" t="s">
        <v>8572</v>
      </c>
      <c r="E132" s="428" t="s">
        <v>8573</v>
      </c>
      <c r="F132" s="291" t="s">
        <v>8574</v>
      </c>
      <c r="G132" s="311" t="str">
        <f>IF(ISBLANK(H132),"必須","入力済")</f>
        <v>必須</v>
      </c>
      <c r="H132" s="99"/>
      <c r="I132" s="292" t="s">
        <v>8789</v>
      </c>
      <c r="J132" s="379"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6" t="s">
        <v>8038</v>
      </c>
      <c r="D133" s="429"/>
      <c r="E133" s="429"/>
      <c r="F133" s="279" t="s">
        <v>8575</v>
      </c>
      <c r="G133" s="322" t="str">
        <f>IF(ISBLANK(H133),"必須","入力済")</f>
        <v>必須</v>
      </c>
      <c r="H133" s="99"/>
      <c r="I133" s="278" t="s">
        <v>8789</v>
      </c>
      <c r="J133"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6" t="s">
        <v>8039</v>
      </c>
      <c r="D134" s="429"/>
      <c r="E134" s="431" t="s">
        <v>8576</v>
      </c>
      <c r="F134" s="277" t="s">
        <v>8592</v>
      </c>
      <c r="G134" s="323" t="str">
        <f t="shared" ref="G134:G135" si="4">IF(ISBLANK(H134),"任意","入力済")</f>
        <v>任意</v>
      </c>
      <c r="H134" s="99"/>
      <c r="I134" s="278" t="s">
        <v>8789</v>
      </c>
      <c r="J134"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8" t="s">
        <v>8040</v>
      </c>
      <c r="D135" s="430"/>
      <c r="E135" s="430"/>
      <c r="F135" s="281" t="s">
        <v>8593</v>
      </c>
      <c r="G135" s="324" t="str">
        <f t="shared" si="4"/>
        <v>任意</v>
      </c>
      <c r="H135" s="100"/>
      <c r="I135" s="283" t="s">
        <v>8789</v>
      </c>
      <c r="J135"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4" t="s">
        <v>8535</v>
      </c>
      <c r="D136" s="428" t="s">
        <v>8577</v>
      </c>
      <c r="E136" s="444" t="s">
        <v>8578</v>
      </c>
      <c r="F136" s="445"/>
      <c r="G136" s="311" t="str">
        <f>IF(ISBLANK(H136),"必須","入力済")</f>
        <v>必須</v>
      </c>
      <c r="H136" s="78"/>
      <c r="I136" s="284" t="s">
        <v>8624</v>
      </c>
      <c r="J136" s="375" t="s">
        <v>9079</v>
      </c>
    </row>
    <row r="137" spans="2:10" ht="33" customHeight="1" thickBot="1" x14ac:dyDescent="0.2">
      <c r="C137" s="228" t="s">
        <v>8536</v>
      </c>
      <c r="D137" s="430"/>
      <c r="E137" s="438" t="s">
        <v>8579</v>
      </c>
      <c r="F137" s="440"/>
      <c r="G137" s="325" t="str">
        <f>IF(ISBLANK(H137),"必須","入力済")</f>
        <v>必須</v>
      </c>
      <c r="H137" s="65"/>
      <c r="I137" s="285" t="s">
        <v>8624</v>
      </c>
      <c r="J137" s="362" t="s">
        <v>9080</v>
      </c>
    </row>
    <row r="138" spans="2:10" ht="33" customHeight="1" thickBot="1" x14ac:dyDescent="0.2">
      <c r="C138" s="222" t="s">
        <v>8537</v>
      </c>
      <c r="D138" s="425" t="s">
        <v>8759</v>
      </c>
      <c r="E138" s="426"/>
      <c r="F138" s="427"/>
      <c r="G138" s="315" t="str">
        <f>IF(ISBLANK(H138), "必須",  "入力済")</f>
        <v>必須</v>
      </c>
      <c r="H138" s="67"/>
      <c r="I138" s="270" t="s">
        <v>8787</v>
      </c>
      <c r="J138" s="366" t="s">
        <v>8772</v>
      </c>
    </row>
    <row r="139" spans="2:10" ht="33" customHeight="1" thickBot="1" x14ac:dyDescent="0.2">
      <c r="C139" s="222" t="s">
        <v>8538</v>
      </c>
      <c r="D139" s="425" t="s">
        <v>8474</v>
      </c>
      <c r="E139" s="426"/>
      <c r="F139" s="427"/>
      <c r="G139" s="327" t="str">
        <f>IF(ISBLANK(H139),"可能な限り","入力済")</f>
        <v>可能な限り</v>
      </c>
      <c r="H139" s="79"/>
      <c r="I139" s="288" t="s">
        <v>8787</v>
      </c>
      <c r="J139" s="366" t="s">
        <v>8776</v>
      </c>
    </row>
    <row r="140" spans="2:10" ht="66" customHeight="1" thickBot="1" x14ac:dyDescent="0.2">
      <c r="C140" s="222" t="s">
        <v>8539</v>
      </c>
      <c r="D140" s="425" t="s">
        <v>8612</v>
      </c>
      <c r="E140" s="426"/>
      <c r="F140" s="427"/>
      <c r="G140" s="328" t="str">
        <f>IF(ISBLANK(H140),"必須","入力済")</f>
        <v>必須</v>
      </c>
      <c r="H140" s="71"/>
      <c r="I140" s="289" t="s">
        <v>8624</v>
      </c>
      <c r="J140" s="366" t="s">
        <v>9096</v>
      </c>
    </row>
    <row r="141" spans="2:10" ht="33.75" thickBot="1" x14ac:dyDescent="0.2">
      <c r="C141" s="222" t="s">
        <v>8540</v>
      </c>
      <c r="D141" s="425" t="s">
        <v>8475</v>
      </c>
      <c r="E141" s="426"/>
      <c r="F141" s="427"/>
      <c r="G141" s="321" t="str">
        <f>IF(ISBLANK(H141),"該当の場合は必須","入力済")</f>
        <v>該当の場合は必須</v>
      </c>
      <c r="H141" s="74"/>
      <c r="I141" s="270" t="s">
        <v>8789</v>
      </c>
      <c r="J141" s="366" t="s">
        <v>8774</v>
      </c>
    </row>
    <row r="142" spans="2:10" ht="33" customHeight="1" thickBot="1" x14ac:dyDescent="0.2">
      <c r="C142" s="222" t="s">
        <v>8541</v>
      </c>
      <c r="D142" s="425" t="s">
        <v>8061</v>
      </c>
      <c r="E142" s="426"/>
      <c r="F142" s="427"/>
      <c r="G142" s="327" t="str">
        <f>IF(ISBLANK(H142),"可能な限り","入力済")</f>
        <v>可能な限り</v>
      </c>
      <c r="H142" s="81"/>
      <c r="I142" s="290" t="s">
        <v>8787</v>
      </c>
      <c r="J142" s="366" t="s">
        <v>9082</v>
      </c>
    </row>
    <row r="143" spans="2:10" ht="33" customHeight="1" thickBot="1" x14ac:dyDescent="0.2">
      <c r="C143" s="222" t="s">
        <v>8542</v>
      </c>
      <c r="D143" s="425" t="s">
        <v>8476</v>
      </c>
      <c r="E143" s="426"/>
      <c r="F143" s="427"/>
      <c r="G143" s="321" t="str">
        <f>IF(ISBLANK(H143),"可能な限り","入力済")</f>
        <v>可能な限り</v>
      </c>
      <c r="H143" s="77"/>
      <c r="I143" s="270" t="s">
        <v>8787</v>
      </c>
      <c r="J143" s="366" t="s">
        <v>8775</v>
      </c>
    </row>
    <row r="144" spans="2:10" ht="18" x14ac:dyDescent="0.15">
      <c r="F144" s="276"/>
      <c r="G144" s="276"/>
      <c r="H144" s="251"/>
      <c r="I144" s="26"/>
      <c r="J144" s="27"/>
    </row>
    <row r="145" spans="2:10" ht="19.5" x14ac:dyDescent="0.15">
      <c r="B145" s="23" t="s">
        <v>9037</v>
      </c>
      <c r="C145" s="24"/>
      <c r="D145" s="24"/>
      <c r="E145" s="24"/>
      <c r="F145" s="276"/>
      <c r="G145" s="276"/>
      <c r="H145" s="251"/>
      <c r="I145" s="26"/>
      <c r="J145" s="27"/>
    </row>
    <row r="146" spans="2:10" ht="20.25" thickBot="1" x14ac:dyDescent="0.2">
      <c r="C146" s="217" t="s">
        <v>194</v>
      </c>
      <c r="D146" s="432" t="s">
        <v>189</v>
      </c>
      <c r="E146" s="433"/>
      <c r="F146" s="434"/>
      <c r="G146" s="217" t="s">
        <v>8558</v>
      </c>
      <c r="H146" s="218" t="s">
        <v>190</v>
      </c>
      <c r="I146" s="217" t="s">
        <v>8622</v>
      </c>
      <c r="J146" s="219" t="s">
        <v>8626</v>
      </c>
    </row>
    <row r="147" spans="2:10" ht="33" customHeight="1" thickBot="1" x14ac:dyDescent="0.2">
      <c r="C147" s="222" t="s">
        <v>8036</v>
      </c>
      <c r="D147" s="443" t="s">
        <v>8580</v>
      </c>
      <c r="E147" s="441"/>
      <c r="F147" s="442"/>
      <c r="G147" s="312" t="str">
        <f>IF(ISBLANK(H147),"必須","入力済")</f>
        <v>必須</v>
      </c>
      <c r="H147" s="91"/>
      <c r="I147" s="272" t="s">
        <v>8787</v>
      </c>
      <c r="J147" s="363" t="s">
        <v>8777</v>
      </c>
    </row>
    <row r="148" spans="2:10" ht="33" customHeight="1" thickBot="1" x14ac:dyDescent="0.2">
      <c r="C148" s="222" t="s">
        <v>8037</v>
      </c>
      <c r="D148" s="443" t="s">
        <v>8581</v>
      </c>
      <c r="E148" s="441"/>
      <c r="F148" s="442"/>
      <c r="G148" s="312" t="str">
        <f>IF(ISBLANK(H148),"必須","入力済")</f>
        <v>必須</v>
      </c>
      <c r="H148" s="92"/>
      <c r="I148" s="275" t="s">
        <v>8787</v>
      </c>
      <c r="J148" s="363" t="s">
        <v>8778</v>
      </c>
    </row>
    <row r="149" spans="2:10" ht="33" customHeight="1" thickBot="1" x14ac:dyDescent="0.2">
      <c r="C149" s="222" t="s">
        <v>8038</v>
      </c>
      <c r="D149" s="443" t="s">
        <v>8582</v>
      </c>
      <c r="E149" s="441"/>
      <c r="F149" s="442"/>
      <c r="G149" s="312" t="str">
        <f>IF(ISBLANK(H149),"必須","自動計算")</f>
        <v>自動計算</v>
      </c>
      <c r="H149" s="335" t="str">
        <f>IF(OR(H147="", H148="", H147=0), "", CEILING(H148/H147, 1))</f>
        <v/>
      </c>
      <c r="I149" s="293" t="s">
        <v>8639</v>
      </c>
      <c r="J149" s="363" t="s">
        <v>9086</v>
      </c>
    </row>
    <row r="150" spans="2:10" ht="33" customHeight="1" thickBot="1" x14ac:dyDescent="0.2">
      <c r="C150" s="222" t="s">
        <v>8039</v>
      </c>
      <c r="D150" s="425" t="s">
        <v>8583</v>
      </c>
      <c r="E150" s="426"/>
      <c r="F150" s="427"/>
      <c r="G150" s="321" t="str">
        <f>IF(ISBLANK(H150),"必須","入力済")</f>
        <v>必須</v>
      </c>
      <c r="H150" s="77"/>
      <c r="I150" s="270" t="s">
        <v>9042</v>
      </c>
      <c r="J150" s="366" t="s">
        <v>8779</v>
      </c>
    </row>
    <row r="151" spans="2:10" ht="19.5" thickBot="1" x14ac:dyDescent="0.2"/>
    <row r="152" spans="2:10" ht="63" customHeight="1" thickBot="1" x14ac:dyDescent="0.2">
      <c r="C152" s="222" t="s">
        <v>8040</v>
      </c>
      <c r="D152" s="443" t="s">
        <v>8611</v>
      </c>
      <c r="E152" s="441"/>
      <c r="F152" s="442"/>
      <c r="G152" s="317" t="str">
        <f>IF(ISBLANK($H$152), "必須",  "入力済")</f>
        <v>必須</v>
      </c>
      <c r="H152" s="93"/>
      <c r="I152" s="274" t="s">
        <v>8787</v>
      </c>
      <c r="J152" s="363" t="s">
        <v>8780</v>
      </c>
    </row>
    <row r="153" spans="2:10" ht="18" x14ac:dyDescent="0.15">
      <c r="F153" s="250"/>
      <c r="G153" s="250"/>
      <c r="H153" s="251"/>
      <c r="I153" s="26"/>
      <c r="J153" s="27"/>
    </row>
    <row r="154" spans="2:10" ht="24" x14ac:dyDescent="0.15">
      <c r="B154" s="28" t="s">
        <v>8479</v>
      </c>
      <c r="C154" s="23"/>
      <c r="D154" s="23"/>
      <c r="E154" s="23"/>
      <c r="I154" s="26"/>
      <c r="J154" s="27"/>
    </row>
    <row r="155" spans="2:10" ht="19.5" x14ac:dyDescent="0.15">
      <c r="C155" s="29" t="s">
        <v>194</v>
      </c>
      <c r="D155" s="417" t="s">
        <v>189</v>
      </c>
      <c r="E155" s="418"/>
      <c r="F155" s="419"/>
      <c r="G155" s="29" t="s">
        <v>8558</v>
      </c>
      <c r="H155" s="294" t="s">
        <v>190</v>
      </c>
      <c r="I155" s="29" t="s">
        <v>8622</v>
      </c>
      <c r="J155" s="295" t="s">
        <v>8626</v>
      </c>
    </row>
    <row r="156" spans="2:10" ht="33" customHeight="1" thickBot="1" x14ac:dyDescent="0.2">
      <c r="C156" s="228" t="s">
        <v>8036</v>
      </c>
      <c r="D156" s="435" t="s">
        <v>8584</v>
      </c>
      <c r="E156" s="436"/>
      <c r="F156" s="437"/>
      <c r="G156" s="305" t="str">
        <f>IF(ISBLANK(H156),"必須","入力済")</f>
        <v>必須</v>
      </c>
      <c r="H156" s="62"/>
      <c r="I156" s="246" t="s">
        <v>8624</v>
      </c>
      <c r="J156" s="354" t="s">
        <v>8640</v>
      </c>
    </row>
    <row r="157" spans="2:10" ht="33" customHeight="1" thickBot="1" x14ac:dyDescent="0.2">
      <c r="C157" s="222" t="s">
        <v>8037</v>
      </c>
      <c r="D157" s="487" t="s">
        <v>8585</v>
      </c>
      <c r="E157" s="488"/>
      <c r="F157" s="489"/>
      <c r="G157" s="315" t="str">
        <f>IF(ISBLANK(H157),"必須","入力済")</f>
        <v>必須</v>
      </c>
      <c r="H157" s="71"/>
      <c r="I157" s="287" t="s">
        <v>8624</v>
      </c>
      <c r="J157" s="366" t="s">
        <v>8641</v>
      </c>
    </row>
    <row r="158" spans="2:10" ht="314.25" thickBot="1" x14ac:dyDescent="0.2">
      <c r="C158" s="222" t="s">
        <v>8038</v>
      </c>
      <c r="D158" s="490" t="s">
        <v>8621</v>
      </c>
      <c r="E158" s="441"/>
      <c r="F158" s="442"/>
      <c r="G158" s="317" t="str">
        <f>IF(ISBLANK(H158), "必須", "入力済" &amp; CHAR(10) &amp; "（" &amp; LEN(SUBSTITUTE(H158, CHAR(10), "")) &amp; "文字）")</f>
        <v>必須</v>
      </c>
      <c r="H158" s="73"/>
      <c r="I158" s="296" t="s">
        <v>8789</v>
      </c>
      <c r="J158" s="380" t="s">
        <v>9043</v>
      </c>
    </row>
    <row r="159" spans="2:10" ht="66.75" thickBot="1" x14ac:dyDescent="0.2">
      <c r="C159" s="222" t="s">
        <v>8039</v>
      </c>
      <c r="D159" s="443" t="s">
        <v>8506</v>
      </c>
      <c r="E159" s="441"/>
      <c r="F159" s="442"/>
      <c r="G159" s="330" t="str">
        <f>IF(ISBLANK(H159), "必須", "入力済" &amp; CHAR(10) &amp; "（" &amp; LEN(SUBSTITUTE(H159, CHAR(10), "")) &amp; "文字）")</f>
        <v>必須</v>
      </c>
      <c r="H159" s="86"/>
      <c r="I159" s="274" t="s">
        <v>8789</v>
      </c>
      <c r="J159" s="381" t="s">
        <v>9044</v>
      </c>
    </row>
    <row r="160" spans="2:10" ht="33" customHeight="1" thickBot="1" x14ac:dyDescent="0.2">
      <c r="C160" s="222" t="s">
        <v>8040</v>
      </c>
      <c r="D160" s="443" t="s">
        <v>8508</v>
      </c>
      <c r="E160" s="441"/>
      <c r="F160" s="442"/>
      <c r="G160" s="318" t="str">
        <f>IF(ISBLANK(H160),"必須","入力済")</f>
        <v>必須</v>
      </c>
      <c r="H160" s="70"/>
      <c r="I160" s="271" t="s">
        <v>8624</v>
      </c>
      <c r="J160" s="382" t="s">
        <v>8642</v>
      </c>
    </row>
    <row r="161" spans="2:10" ht="49.5" customHeight="1" thickBot="1" x14ac:dyDescent="0.2">
      <c r="C161" s="222" t="s">
        <v>8535</v>
      </c>
      <c r="D161" s="490" t="s">
        <v>8747</v>
      </c>
      <c r="E161" s="441"/>
      <c r="F161" s="442"/>
      <c r="G161" s="320" t="str">
        <f>IF(ISBLANK(H161),"必須","入力済")</f>
        <v>必須</v>
      </c>
      <c r="H161" s="69"/>
      <c r="I161" s="272" t="s">
        <v>8787</v>
      </c>
      <c r="J161" s="363" t="s">
        <v>8781</v>
      </c>
    </row>
    <row r="162" spans="2:10" ht="33" customHeight="1" thickBot="1" x14ac:dyDescent="0.2">
      <c r="C162" s="222" t="s">
        <v>8536</v>
      </c>
      <c r="D162" s="491" t="s">
        <v>8509</v>
      </c>
      <c r="E162" s="492"/>
      <c r="F162" s="493"/>
      <c r="G162" s="331" t="str">
        <f>IF(ISBLANK(H162),"該当の場合は必須","入力済")</f>
        <v>該当の場合は必須</v>
      </c>
      <c r="H162" s="79"/>
      <c r="I162" s="288" t="s">
        <v>8979</v>
      </c>
      <c r="J162" s="366" t="s">
        <v>8782</v>
      </c>
    </row>
    <row r="163" spans="2:10" ht="33" customHeight="1" thickBot="1" x14ac:dyDescent="0.2">
      <c r="C163" s="222"/>
      <c r="D163" s="500" t="s">
        <v>8649</v>
      </c>
      <c r="E163" s="501"/>
      <c r="F163" s="501"/>
      <c r="G163" s="501"/>
      <c r="H163" s="501"/>
      <c r="I163" s="501"/>
      <c r="J163" s="502"/>
    </row>
    <row r="164" spans="2:10" ht="33" customHeight="1" thickBot="1" x14ac:dyDescent="0.2">
      <c r="C164" s="222" t="s">
        <v>8537</v>
      </c>
      <c r="D164" s="443" t="s">
        <v>8686</v>
      </c>
      <c r="E164" s="441"/>
      <c r="F164" s="442"/>
      <c r="G164" s="318" t="str">
        <f>IF(ISBLANK(H164),"必須","入力済")</f>
        <v>必須</v>
      </c>
      <c r="H164" s="70"/>
      <c r="I164" s="271" t="s">
        <v>8624</v>
      </c>
      <c r="J164" s="382" t="s">
        <v>8685</v>
      </c>
    </row>
    <row r="165" spans="2:10" ht="33" customHeight="1" thickBot="1" x14ac:dyDescent="0.2">
      <c r="C165" s="222" t="s">
        <v>8538</v>
      </c>
      <c r="D165" s="425" t="s">
        <v>8510</v>
      </c>
      <c r="E165" s="426"/>
      <c r="F165" s="427"/>
      <c r="G165" s="327" t="str">
        <f>IF(ISBLANK(H165),"該当する場合","入力済")</f>
        <v>該当する場合</v>
      </c>
      <c r="H165" s="71"/>
      <c r="I165" s="287" t="s">
        <v>8624</v>
      </c>
      <c r="J165" s="383" t="s">
        <v>8643</v>
      </c>
    </row>
    <row r="166" spans="2:10" ht="33" customHeight="1" thickBot="1" x14ac:dyDescent="0.2">
      <c r="C166" s="222" t="s">
        <v>8539</v>
      </c>
      <c r="D166" s="425" t="s">
        <v>8511</v>
      </c>
      <c r="E166" s="426"/>
      <c r="F166" s="427"/>
      <c r="G166" s="327" t="str">
        <f t="shared" ref="G166:G168" si="5">IF(ISBLANK(H166),"該当する場合","入力済")</f>
        <v>該当する場合</v>
      </c>
      <c r="H166" s="71"/>
      <c r="I166" s="287" t="s">
        <v>8624</v>
      </c>
      <c r="J166" s="383" t="s">
        <v>8644</v>
      </c>
    </row>
    <row r="167" spans="2:10" ht="33" customHeight="1" thickBot="1" x14ac:dyDescent="0.2">
      <c r="C167" s="222" t="s">
        <v>8540</v>
      </c>
      <c r="D167" s="425" t="s">
        <v>8512</v>
      </c>
      <c r="E167" s="426"/>
      <c r="F167" s="427"/>
      <c r="G167" s="327" t="str">
        <f t="shared" si="5"/>
        <v>該当する場合</v>
      </c>
      <c r="H167" s="71"/>
      <c r="I167" s="287" t="s">
        <v>8624</v>
      </c>
      <c r="J167" s="383" t="s">
        <v>8645</v>
      </c>
    </row>
    <row r="168" spans="2:10" ht="33" customHeight="1" thickBot="1" x14ac:dyDescent="0.2">
      <c r="C168" s="222" t="s">
        <v>8541</v>
      </c>
      <c r="D168" s="425" t="s">
        <v>1</v>
      </c>
      <c r="E168" s="426"/>
      <c r="F168" s="427"/>
      <c r="G168" s="327" t="str">
        <f t="shared" si="5"/>
        <v>該当する場合</v>
      </c>
      <c r="H168" s="71"/>
      <c r="I168" s="287" t="s">
        <v>8624</v>
      </c>
      <c r="J168" s="383" t="s">
        <v>8646</v>
      </c>
    </row>
    <row r="169" spans="2:10" ht="33.75" thickBot="1" x14ac:dyDescent="0.2">
      <c r="C169" s="222" t="s">
        <v>8542</v>
      </c>
      <c r="D169" s="487" t="s">
        <v>8761</v>
      </c>
      <c r="E169" s="488"/>
      <c r="F169" s="489"/>
      <c r="G169" s="327" t="str">
        <f>IF(ISBLANK(H169),"必須","入力済")</f>
        <v>必須</v>
      </c>
      <c r="H169" s="74"/>
      <c r="I169" s="270" t="s">
        <v>8789</v>
      </c>
      <c r="J169" s="366" t="s">
        <v>8783</v>
      </c>
    </row>
    <row r="170" spans="2:10" ht="33.75" thickBot="1" x14ac:dyDescent="0.2">
      <c r="C170" s="222" t="s">
        <v>8543</v>
      </c>
      <c r="D170" s="425" t="s">
        <v>8762</v>
      </c>
      <c r="E170" s="426"/>
      <c r="F170" s="427"/>
      <c r="G170" s="327" t="str">
        <f>IF(ISBLANK(H170),"必須","入力済")</f>
        <v>必須</v>
      </c>
      <c r="H170" s="74"/>
      <c r="I170" s="270" t="s">
        <v>8789</v>
      </c>
      <c r="J170" s="366" t="s">
        <v>8784</v>
      </c>
    </row>
    <row r="171" spans="2:10" x14ac:dyDescent="0.15">
      <c r="F171" s="276"/>
      <c r="G171" s="276"/>
      <c r="H171" s="297"/>
      <c r="I171" s="26"/>
      <c r="J171" s="27"/>
    </row>
    <row r="172" spans="2:10" ht="24" x14ac:dyDescent="0.15">
      <c r="B172" s="28" t="s">
        <v>8513</v>
      </c>
      <c r="C172" s="23"/>
      <c r="D172" s="23"/>
      <c r="E172" s="23"/>
      <c r="I172" s="26"/>
      <c r="J172" s="27"/>
    </row>
    <row r="173" spans="2:10" ht="19.5" x14ac:dyDescent="0.15">
      <c r="C173" s="29" t="s">
        <v>194</v>
      </c>
      <c r="D173" s="417" t="s">
        <v>189</v>
      </c>
      <c r="E173" s="418"/>
      <c r="F173" s="419"/>
      <c r="G173" s="29" t="s">
        <v>8558</v>
      </c>
      <c r="H173" s="294" t="s">
        <v>190</v>
      </c>
      <c r="I173" s="29" t="s">
        <v>8622</v>
      </c>
      <c r="J173" s="295" t="s">
        <v>8626</v>
      </c>
    </row>
    <row r="174" spans="2:10" ht="33" customHeight="1" thickBot="1" x14ac:dyDescent="0.2">
      <c r="C174" s="228" t="s">
        <v>8036</v>
      </c>
      <c r="D174" s="435" t="s">
        <v>8514</v>
      </c>
      <c r="E174" s="436"/>
      <c r="F174" s="437"/>
      <c r="G174" s="332" t="str">
        <f>IF(ISBLANK(H174),"必須","入力済")</f>
        <v>必須</v>
      </c>
      <c r="H174" s="62"/>
      <c r="I174" s="246" t="s">
        <v>8624</v>
      </c>
      <c r="J174" s="384" t="s">
        <v>8647</v>
      </c>
    </row>
    <row r="175" spans="2:10" ht="83.25" thickBot="1" x14ac:dyDescent="0.2">
      <c r="C175" s="222" t="s">
        <v>8037</v>
      </c>
      <c r="D175" s="487" t="s">
        <v>8586</v>
      </c>
      <c r="E175" s="488"/>
      <c r="F175" s="489"/>
      <c r="G175" s="321" t="str">
        <f>IF(ISBLANK(H175), "必須", "入力済" &amp; CHAR(10) &amp; "（" &amp; LEN(SUBSTITUTE(H175, CHAR(10), "")) &amp; "文字）")</f>
        <v>必須</v>
      </c>
      <c r="H175" s="80"/>
      <c r="I175" s="298" t="s">
        <v>8789</v>
      </c>
      <c r="J175" s="385" t="s">
        <v>9062</v>
      </c>
    </row>
    <row r="176" spans="2:10" ht="33" customHeight="1" thickBot="1" x14ac:dyDescent="0.2">
      <c r="C176" s="222" t="s">
        <v>8038</v>
      </c>
      <c r="D176" s="425" t="s">
        <v>8587</v>
      </c>
      <c r="E176" s="426"/>
      <c r="F176" s="427"/>
      <c r="G176" s="321" t="str">
        <f>IF(ISBLANK(H176),"必須","入力済")</f>
        <v>必須</v>
      </c>
      <c r="H176" s="71"/>
      <c r="I176" s="287" t="s">
        <v>8624</v>
      </c>
      <c r="J176" s="366" t="s">
        <v>8683</v>
      </c>
    </row>
    <row r="177" spans="2:10" ht="33.75" thickBot="1" x14ac:dyDescent="0.2">
      <c r="C177" s="222" t="s">
        <v>8039</v>
      </c>
      <c r="D177" s="425" t="s">
        <v>8588</v>
      </c>
      <c r="E177" s="426"/>
      <c r="F177" s="427"/>
      <c r="G177" s="321" t="str">
        <f>IF(ISBLANK(H177),"必須","入力済")</f>
        <v>必須</v>
      </c>
      <c r="H177" s="74"/>
      <c r="I177" s="298" t="s">
        <v>8789</v>
      </c>
      <c r="J177" s="366" t="s">
        <v>8785</v>
      </c>
    </row>
    <row r="178" spans="2:10" ht="33" customHeight="1" x14ac:dyDescent="0.15">
      <c r="C178" s="224" t="s">
        <v>8040</v>
      </c>
      <c r="D178" s="503" t="s">
        <v>8589</v>
      </c>
      <c r="E178" s="506" t="s">
        <v>8687</v>
      </c>
      <c r="F178" s="507"/>
      <c r="G178" s="333" t="str">
        <f>IF(ISBLANK(H178),"必須","入力済")</f>
        <v>必須</v>
      </c>
      <c r="H178" s="78"/>
      <c r="I178" s="242" t="s">
        <v>8624</v>
      </c>
      <c r="J178" s="386" t="s">
        <v>9070</v>
      </c>
    </row>
    <row r="179" spans="2:10" ht="33" customHeight="1" x14ac:dyDescent="0.15">
      <c r="C179" s="226" t="s">
        <v>8535</v>
      </c>
      <c r="D179" s="504"/>
      <c r="E179" s="473" t="s">
        <v>8047</v>
      </c>
      <c r="F179" s="474"/>
      <c r="G179" s="323" t="str">
        <f t="shared" ref="G179:G182" si="6">IF(ISBLANK(H179),"該当する場合","入力済")</f>
        <v>該当する場合</v>
      </c>
      <c r="H179" s="60"/>
      <c r="I179" s="280" t="s">
        <v>8624</v>
      </c>
      <c r="J179" s="387" t="s">
        <v>8690</v>
      </c>
    </row>
    <row r="180" spans="2:10" ht="33" customHeight="1" x14ac:dyDescent="0.15">
      <c r="C180" s="226" t="s">
        <v>8536</v>
      </c>
      <c r="D180" s="504"/>
      <c r="E180" s="473" t="s">
        <v>9039</v>
      </c>
      <c r="F180" s="474"/>
      <c r="G180" s="323" t="str">
        <f t="shared" si="6"/>
        <v>該当する場合</v>
      </c>
      <c r="H180" s="60"/>
      <c r="I180" s="280" t="s">
        <v>8624</v>
      </c>
      <c r="J180" s="387" t="s">
        <v>8691</v>
      </c>
    </row>
    <row r="181" spans="2:10" ht="33" customHeight="1" x14ac:dyDescent="0.15">
      <c r="C181" s="226" t="s">
        <v>8537</v>
      </c>
      <c r="D181" s="504"/>
      <c r="E181" s="473" t="s">
        <v>8516</v>
      </c>
      <c r="F181" s="474"/>
      <c r="G181" s="323" t="str">
        <f t="shared" si="6"/>
        <v>該当する場合</v>
      </c>
      <c r="H181" s="60"/>
      <c r="I181" s="280" t="s">
        <v>8624</v>
      </c>
      <c r="J181" s="387" t="s">
        <v>8692</v>
      </c>
    </row>
    <row r="182" spans="2:10" ht="33" customHeight="1" x14ac:dyDescent="0.15">
      <c r="C182" s="226" t="s">
        <v>8538</v>
      </c>
      <c r="D182" s="504"/>
      <c r="E182" s="473" t="s">
        <v>1</v>
      </c>
      <c r="F182" s="474"/>
      <c r="G182" s="323" t="str">
        <f t="shared" si="6"/>
        <v>該当する場合</v>
      </c>
      <c r="H182" s="60"/>
      <c r="I182" s="280" t="s">
        <v>8624</v>
      </c>
      <c r="J182" s="387" t="s">
        <v>8693</v>
      </c>
    </row>
    <row r="183" spans="2:10" ht="33" x14ac:dyDescent="0.15">
      <c r="C183" s="226" t="s">
        <v>8539</v>
      </c>
      <c r="D183" s="504"/>
      <c r="E183" s="475" t="s">
        <v>8749</v>
      </c>
      <c r="F183" s="476"/>
      <c r="G183" s="304" t="str">
        <f>IF(ISBLANK(H183),"必須","入力済")</f>
        <v>必須</v>
      </c>
      <c r="H183" s="102"/>
      <c r="I183" s="299" t="s">
        <v>8789</v>
      </c>
      <c r="J183" s="353" t="s">
        <v>8786</v>
      </c>
    </row>
    <row r="184" spans="2:10" ht="33" customHeight="1" thickBot="1" x14ac:dyDescent="0.2">
      <c r="C184" s="228" t="s">
        <v>8540</v>
      </c>
      <c r="D184" s="505"/>
      <c r="E184" s="438" t="s">
        <v>8590</v>
      </c>
      <c r="F184" s="440"/>
      <c r="G184" s="325" t="str">
        <f>IF(ISBLANK(H184),"必須","入力済")</f>
        <v>必須</v>
      </c>
      <c r="H184" s="75"/>
      <c r="I184" s="300" t="s">
        <v>8787</v>
      </c>
      <c r="J184" s="362" t="s">
        <v>9071</v>
      </c>
    </row>
    <row r="185" spans="2:10" x14ac:dyDescent="0.15"/>
    <row r="186" spans="2:10" ht="24" x14ac:dyDescent="0.15">
      <c r="B186" s="28" t="s">
        <v>8517</v>
      </c>
      <c r="C186" s="23"/>
      <c r="D186" s="23"/>
      <c r="E186" s="23"/>
    </row>
    <row r="187" spans="2:10" ht="20.25" thickBot="1" x14ac:dyDescent="0.2">
      <c r="C187" s="217" t="s">
        <v>194</v>
      </c>
      <c r="D187" s="432" t="s">
        <v>189</v>
      </c>
      <c r="E187" s="433"/>
      <c r="F187" s="434"/>
      <c r="G187" s="217" t="s">
        <v>8558</v>
      </c>
      <c r="H187" s="218" t="s">
        <v>190</v>
      </c>
      <c r="I187" s="217" t="s">
        <v>8622</v>
      </c>
      <c r="J187" s="219" t="s">
        <v>8626</v>
      </c>
    </row>
    <row r="188" spans="2:10" ht="264.75" thickBot="1" x14ac:dyDescent="0.2">
      <c r="C188" s="222" t="s">
        <v>8036</v>
      </c>
      <c r="D188" s="456" t="s">
        <v>8518</v>
      </c>
      <c r="E188" s="457"/>
      <c r="F188" s="458"/>
      <c r="G188" s="334" t="str">
        <f>IF(ISBLANK(H188), "任意", "入力済" &amp; CHAR(10) &amp; "（" &amp; LEN(SUBSTITUTE(H188, CHAR(10), "")) &amp; "文字）")</f>
        <v>任意</v>
      </c>
      <c r="H188" s="76"/>
      <c r="I188" s="296" t="s">
        <v>8789</v>
      </c>
      <c r="J188" s="380" t="s">
        <v>9063</v>
      </c>
    </row>
    <row r="189" spans="2:10" ht="8.1" customHeight="1" x14ac:dyDescent="0.15"/>
    <row r="190" spans="2:10" ht="24" customHeight="1" x14ac:dyDescent="0.15"/>
    <row r="191" spans="2:10" ht="8.1" customHeight="1" thickBot="1" x14ac:dyDescent="0.2"/>
    <row r="192" spans="2:10" ht="49.5" customHeight="1" thickBot="1" x14ac:dyDescent="0.2">
      <c r="H192" s="301" t="s">
        <v>11110</v>
      </c>
    </row>
    <row r="193" spans="8:8" ht="8.1" customHeight="1" x14ac:dyDescent="0.15"/>
    <row r="194" spans="8:8" ht="24" customHeight="1" x14ac:dyDescent="0.15"/>
    <row r="195" spans="8:8" ht="8.1" customHeight="1" thickBot="1" x14ac:dyDescent="0.2"/>
    <row r="196" spans="8:8" ht="49.5" customHeight="1" thickBot="1" x14ac:dyDescent="0.2">
      <c r="H196" s="302" t="s">
        <v>9017</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I33:J33">
    <cfRule type="expression" dxfId="352" priority="498">
      <formula>OR($H$32="有")</formula>
    </cfRule>
  </conditionalFormatting>
  <conditionalFormatting sqref="D46 H46:J46">
    <cfRule type="expression" dxfId="351" priority="496">
      <formula>OR($H$45="有")</formula>
    </cfRule>
  </conditionalFormatting>
  <conditionalFormatting sqref="D74 I74:J74">
    <cfRule type="expression" dxfId="350" priority="427">
      <formula>$H$62="現況地目や共有持分割合等の単位にまとめて届出"</formula>
    </cfRule>
  </conditionalFormatting>
  <conditionalFormatting sqref="D79 I79:J79">
    <cfRule type="expression" dxfId="349" priority="424">
      <formula>OR($H$8="地上権",$H$8="賃借権")</formula>
    </cfRule>
  </conditionalFormatting>
  <conditionalFormatting sqref="D90 I90:J90">
    <cfRule type="expression" dxfId="348" priority="245">
      <formula>AND($H$62="現況地目や共有持分割合等の単位にまとめて届出",$H$83="有")</formula>
    </cfRule>
  </conditionalFormatting>
  <conditionalFormatting sqref="D93">
    <cfRule type="expression" dxfId="347" priority="388">
      <formula>$H$92="共有持分一部移転"</formula>
    </cfRule>
  </conditionalFormatting>
  <conditionalFormatting sqref="D95">
    <cfRule type="expression" dxfId="346" priority="386">
      <formula>AND(OR($H$8="地上権",$H$8="賃借権"), H83="有")</formula>
    </cfRule>
  </conditionalFormatting>
  <conditionalFormatting sqref="D106 H106:J106">
    <cfRule type="expression" dxfId="345" priority="283">
      <formula>AND($H$62="現況地目や共有持分割合等の単位にまとめて届出",$H$99="有")</formula>
    </cfRule>
  </conditionalFormatting>
  <conditionalFormatting sqref="D109">
    <cfRule type="expression" dxfId="344" priority="352">
      <formula>$H$108="共有持分一部移転"</formula>
    </cfRule>
  </conditionalFormatting>
  <conditionalFormatting sqref="D111">
    <cfRule type="expression" dxfId="343" priority="345">
      <formula>AND(OR($H$8="地上権",$H$8="賃借権"), H99="有")</formula>
    </cfRule>
  </conditionalFormatting>
  <conditionalFormatting sqref="D122 H122:J122">
    <cfRule type="expression" dxfId="342" priority="280">
      <formula>AND($H$62="現況地目や共有持分割合等の単位にまとめて届出",$H$115="有")</formula>
    </cfRule>
  </conditionalFormatting>
  <conditionalFormatting sqref="D125">
    <cfRule type="expression" dxfId="341" priority="333">
      <formula>$H$124="共有持分一部移転"</formula>
    </cfRule>
  </conditionalFormatting>
  <conditionalFormatting sqref="D127">
    <cfRule type="expression" dxfId="340" priority="322">
      <formula>AND(OR($H$8="地上権",$H$8="賃借権"), H115="有")</formula>
    </cfRule>
  </conditionalFormatting>
  <conditionalFormatting sqref="D138 H138:J138">
    <cfRule type="expression" dxfId="339" priority="290">
      <formula>AND($H$62="現況地目や共有持分割合等の単位にまとめて届出",$H$131="有")</formula>
    </cfRule>
  </conditionalFormatting>
  <conditionalFormatting sqref="D141">
    <cfRule type="expression" dxfId="338" priority="295">
      <formula>$H$140="共有持分一部移転"</formula>
    </cfRule>
  </conditionalFormatting>
  <conditionalFormatting sqref="D143">
    <cfRule type="expression" dxfId="337" priority="291">
      <formula>AND(OR($H$8="地上権",$H$8="賃借権"), H131="有")</formula>
    </cfRule>
  </conditionalFormatting>
  <conditionalFormatting sqref="D150 H150:J150">
    <cfRule type="expression" dxfId="336" priority="399">
      <formula>OR($H$8="地上権",$H$8="賃借権")</formula>
    </cfRule>
  </conditionalFormatting>
  <conditionalFormatting sqref="D157 I157:J157">
    <cfRule type="expression" dxfId="335" priority="460">
      <formula>OR($H$156="市街化区域",$H$156="非線引きの都市計画区域")</formula>
    </cfRule>
  </conditionalFormatting>
  <conditionalFormatting sqref="D162 H162:J162">
    <cfRule type="expression" dxfId="334" priority="469" stopIfTrue="1">
      <formula>OR($H$51="一団の土地（新規）",$H$51="一団の土地（継続）")</formula>
    </cfRule>
  </conditionalFormatting>
  <conditionalFormatting sqref="D169 I169:J169">
    <cfRule type="expression" dxfId="333" priority="457" stopIfTrue="1">
      <formula>$H$168="有"</formula>
    </cfRule>
  </conditionalFormatting>
  <conditionalFormatting sqref="D170 I170:J170">
    <cfRule type="expression" dxfId="332" priority="456">
      <formula>COUNTIF($H$165:$H$168,"有")&gt;0</formula>
    </cfRule>
  </conditionalFormatting>
  <conditionalFormatting sqref="D177 I177:J177">
    <cfRule type="expression" dxfId="331" priority="466">
      <formula>OR($H$176="有")</formula>
    </cfRule>
  </conditionalFormatting>
  <conditionalFormatting sqref="D84:F89 I84:J89 D91:F94 I91:J94 D99 I99:J99">
    <cfRule type="expression" dxfId="330" priority="286">
      <formula>$H$83="有"</formula>
    </cfRule>
  </conditionalFormatting>
  <conditionalFormatting sqref="D100:F105 H100:J105 D107:F110 H107:J110 D115 H115:J115">
    <cfRule type="expression" dxfId="329" priority="305">
      <formula>$H$99="有"</formula>
    </cfRule>
  </conditionalFormatting>
  <conditionalFormatting sqref="D116:F121 H116:J121 D123:F126 H123:J126 D131 H131:J131">
    <cfRule type="expression" dxfId="328" priority="319">
      <formula>$H$115="有"</formula>
    </cfRule>
  </conditionalFormatting>
  <conditionalFormatting sqref="D132:F137 H132:J137 D139:F142 H139:J142">
    <cfRule type="expression" dxfId="327" priority="289">
      <formula>$H$131="有"</formula>
    </cfRule>
  </conditionalFormatting>
  <conditionalFormatting sqref="D84:G95 D100:J111 D115:J127 D131:J143 I84:J95 D99:G99 I99:J99">
    <cfRule type="expression" dxfId="326" priority="202" stopIfTrue="1">
      <formula>$H$83="無"</formula>
    </cfRule>
  </conditionalFormatting>
  <conditionalFormatting sqref="D100:J111 D115:J127 D131:J143">
    <cfRule type="expression" dxfId="325" priority="204" stopIfTrue="1">
      <formula>$H$99="無"</formula>
    </cfRule>
    <cfRule type="expression" dxfId="324" priority="218" stopIfTrue="1">
      <formula>$H$99="無"</formula>
    </cfRule>
  </conditionalFormatting>
  <conditionalFormatting sqref="D116:J127 D131:J143">
    <cfRule type="expression" dxfId="323" priority="205" stopIfTrue="1">
      <formula>$H$115="無"</formula>
    </cfRule>
  </conditionalFormatting>
  <conditionalFormatting sqref="D131:J143 D115:J127 D100:J111 D84:G95 I84:J95 D99:G99 I99:J99">
    <cfRule type="expression" dxfId="322" priority="207" stopIfTrue="1">
      <formula>$H$83="無"</formula>
    </cfRule>
  </conditionalFormatting>
  <conditionalFormatting sqref="D131:J143 D116:J127">
    <cfRule type="expression" dxfId="321" priority="221" stopIfTrue="1">
      <formula>$H$115="無"</formula>
    </cfRule>
  </conditionalFormatting>
  <conditionalFormatting sqref="D132:J143">
    <cfRule type="expression" dxfId="320" priority="206" stopIfTrue="1">
      <formula>$H$131="無"</formula>
    </cfRule>
    <cfRule type="expression" dxfId="319" priority="271" stopIfTrue="1">
      <formula>$H$131="無"</formula>
    </cfRule>
  </conditionalFormatting>
  <conditionalFormatting sqref="D165:G168 I165:J168">
    <cfRule type="expression" dxfId="318" priority="458" stopIfTrue="1">
      <formula>$H$164="有"</formula>
    </cfRule>
  </conditionalFormatting>
  <conditionalFormatting sqref="E9 I9:J9">
    <cfRule type="expression" dxfId="317" priority="504" stopIfTrue="1">
      <formula>OR($H$8="その他")</formula>
    </cfRule>
  </conditionalFormatting>
  <conditionalFormatting sqref="E30 I30:J30">
    <cfRule type="expression" dxfId="316" priority="231">
      <formula>$H$19="法人"</formula>
    </cfRule>
  </conditionalFormatting>
  <conditionalFormatting sqref="E31 I31:J31">
    <cfRule type="expression" dxfId="315" priority="499">
      <formula>AND($H$19="法人",$H$30="その他")</formula>
    </cfRule>
  </conditionalFormatting>
  <conditionalFormatting sqref="E44 I44:J44">
    <cfRule type="expression" dxfId="314" priority="483" stopIfTrue="1">
      <formula>OR($H$42="法人")</formula>
    </cfRule>
  </conditionalFormatting>
  <conditionalFormatting sqref="E52 H52:J52">
    <cfRule type="expression" dxfId="313" priority="497">
      <formula>OR($H$51="一団の土地（継続）")</formula>
    </cfRule>
  </conditionalFormatting>
  <conditionalFormatting sqref="E183 I183:J183">
    <cfRule type="expression" dxfId="312" priority="431">
      <formula>$H$182="有"</formula>
    </cfRule>
  </conditionalFormatting>
  <conditionalFormatting sqref="E21:F21">
    <cfRule type="expression" dxfId="311" priority="420">
      <formula>$H$19="法人"</formula>
    </cfRule>
  </conditionalFormatting>
  <conditionalFormatting sqref="E24:F24">
    <cfRule type="expression" dxfId="310" priority="419">
      <formula>$H$23="その他"</formula>
    </cfRule>
  </conditionalFormatting>
  <conditionalFormatting sqref="E27:F28 I27:J28">
    <cfRule type="expression" dxfId="309" priority="209">
      <formula>OR($H$19="法人",$H$26="有")</formula>
    </cfRule>
  </conditionalFormatting>
  <conditionalFormatting sqref="E16:G16 I16:J16">
    <cfRule type="expression" dxfId="308" priority="608">
      <formula>$H$15="国外"</formula>
    </cfRule>
  </conditionalFormatting>
  <conditionalFormatting sqref="E25:G25 I25:J25">
    <cfRule type="expression" dxfId="307" priority="501">
      <formula>AND($H$23&lt;&gt;"日本",NOT(ISBLANK($H$23)),$H$19="個人")</formula>
    </cfRule>
  </conditionalFormatting>
  <conditionalFormatting sqref="E39:G39 I39:J39">
    <cfRule type="expression" dxfId="306" priority="607">
      <formula>$H$38="国外"</formula>
    </cfRule>
  </conditionalFormatting>
  <conditionalFormatting sqref="E179:G182 E184 I184:J184 I179:J182">
    <cfRule type="expression" dxfId="305" priority="432">
      <formula>$H$178="有"</formula>
    </cfRule>
  </conditionalFormatting>
  <conditionalFormatting sqref="G6:G8 G10">
    <cfRule type="expression" dxfId="304" priority="193">
      <formula>G6 &lt;&gt; "必須"</formula>
    </cfRule>
  </conditionalFormatting>
  <conditionalFormatting sqref="G6:G8">
    <cfRule type="expression" dxfId="303" priority="593">
      <formula>NOT(ISBLANK(H6))</formula>
    </cfRule>
    <cfRule type="expression" dxfId="302" priority="266" stopIfTrue="1">
      <formula>ISBLANK(H6)</formula>
    </cfRule>
  </conditionalFormatting>
  <conditionalFormatting sqref="G9">
    <cfRule type="expression" dxfId="301" priority="595">
      <formula>$H$8="その他"</formula>
    </cfRule>
    <cfRule type="expression" dxfId="300" priority="594" stopIfTrue="1">
      <formula>NOT(ISBLANK(H9))</formula>
    </cfRule>
    <cfRule type="expression" dxfId="299" priority="92">
      <formula>AND($H$8="その他",G9&lt;&gt;"必須")</formula>
    </cfRule>
  </conditionalFormatting>
  <conditionalFormatting sqref="G10">
    <cfRule type="expression" dxfId="298" priority="265" stopIfTrue="1">
      <formula>ISBLANK(H10)</formula>
    </cfRule>
    <cfRule type="expression" dxfId="297" priority="592">
      <formula>NOT(ISBLANK(H10))</formula>
    </cfRule>
  </conditionalFormatting>
  <conditionalFormatting sqref="G14">
    <cfRule type="expression" dxfId="296" priority="409">
      <formula>NOT(ISBLANK(H14))</formula>
    </cfRule>
    <cfRule type="expression" dxfId="295" priority="192">
      <formula>AND(G14&lt;&gt;"必須", G14&lt;&gt;"該当の場合は必須")</formula>
    </cfRule>
    <cfRule type="expression" dxfId="294" priority="216" stopIfTrue="1">
      <formula>AND(ISBLANK(H14), H15&lt;&gt;"国外")</formula>
    </cfRule>
    <cfRule type="expression" dxfId="293" priority="215" stopIfTrue="1">
      <formula>AND(ISBLANK(H14), H15="国外")</formula>
    </cfRule>
  </conditionalFormatting>
  <conditionalFormatting sqref="G15">
    <cfRule type="expression" dxfId="292" priority="264" stopIfTrue="1">
      <formula>ISBLANK(H15)</formula>
    </cfRule>
    <cfRule type="expression" dxfId="291" priority="566">
      <formula>NOT(ISBLANK($H$15))</formula>
    </cfRule>
  </conditionalFormatting>
  <conditionalFormatting sqref="G15:G17">
    <cfRule type="expression" dxfId="290" priority="189">
      <formula>G15 &lt;&gt; "必須"</formula>
    </cfRule>
  </conditionalFormatting>
  <conditionalFormatting sqref="G16">
    <cfRule type="expression" dxfId="289" priority="564" stopIfTrue="1">
      <formula>NOT(ISBLANK(H16))</formula>
    </cfRule>
    <cfRule type="expression" dxfId="288" priority="565" stopIfTrue="1">
      <formula>H15&lt;&gt;"国外"</formula>
    </cfRule>
  </conditionalFormatting>
  <conditionalFormatting sqref="G17">
    <cfRule type="expression" dxfId="287" priority="225" stopIfTrue="1">
      <formula>ISBLANK(H17)</formula>
    </cfRule>
  </conditionalFormatting>
  <conditionalFormatting sqref="G17:G18">
    <cfRule type="expression" dxfId="286" priority="227">
      <formula>NOT(ISBLANK(H17))</formula>
    </cfRule>
  </conditionalFormatting>
  <conditionalFormatting sqref="G18">
    <cfRule type="expression" dxfId="285" priority="95">
      <formula>G18 &lt;&gt; "該当の場合は必須"</formula>
    </cfRule>
    <cfRule type="expression" dxfId="284" priority="226" stopIfTrue="1">
      <formula>ISBLANK(H18)</formula>
    </cfRule>
  </conditionalFormatting>
  <conditionalFormatting sqref="G19:G20 G22:G23 G32">
    <cfRule type="expression" dxfId="283" priority="174">
      <formula>G19 &lt;&gt; "必須"</formula>
    </cfRule>
  </conditionalFormatting>
  <conditionalFormatting sqref="G19:G20">
    <cfRule type="expression" dxfId="282" priority="223" stopIfTrue="1">
      <formula>ISBLANK(H19)</formula>
    </cfRule>
    <cfRule type="expression" dxfId="281" priority="224">
      <formula>NOT(ISBLANK(H19))</formula>
    </cfRule>
  </conditionalFormatting>
  <conditionalFormatting sqref="G21">
    <cfRule type="expression" dxfId="280" priority="556" stopIfTrue="1">
      <formula>NOT(ISBLANK(H21))</formula>
    </cfRule>
    <cfRule type="expression" dxfId="279" priority="557">
      <formula>H19="法人"</formula>
    </cfRule>
    <cfRule type="expression" dxfId="278" priority="91">
      <formula>AND($H$19="法人",G21&lt;&gt;"必須")</formula>
    </cfRule>
  </conditionalFormatting>
  <conditionalFormatting sqref="G22:G23">
    <cfRule type="expression" dxfId="277" priority="552">
      <formula>NOT(ISBLANK(H22))</formula>
    </cfRule>
    <cfRule type="expression" dxfId="276" priority="261" stopIfTrue="1">
      <formula>ISBLANK(H22)</formula>
    </cfRule>
  </conditionalFormatting>
  <conditionalFormatting sqref="G24">
    <cfRule type="expression" dxfId="275" priority="493" stopIfTrue="1">
      <formula>NOT(ISBLANK($H$24))</formula>
    </cfRule>
    <cfRule type="expression" dxfId="274" priority="549">
      <formula>$H$23="その他"</formula>
    </cfRule>
    <cfRule type="expression" dxfId="273" priority="90">
      <formula>AND($H$23="その他",G24&lt;&gt;"必須")</formula>
    </cfRule>
  </conditionalFormatting>
  <conditionalFormatting sqref="G25">
    <cfRule type="expression" dxfId="272" priority="494" stopIfTrue="1">
      <formula>AND($H$23&lt;&gt;"日本",NOT(ISBLANK($H$23)),$H$19="個人")</formula>
    </cfRule>
    <cfRule type="expression" dxfId="271" priority="417" stopIfTrue="1">
      <formula>NOT(ISBLANK($H$25))</formula>
    </cfRule>
    <cfRule type="expression" dxfId="270" priority="89" stopIfTrue="1">
      <formula>AND($H$23&lt;&gt;"日本",NOT(ISBLANK($H$23)),$H$19="個人",G25&lt;&gt;"必須")</formula>
    </cfRule>
  </conditionalFormatting>
  <conditionalFormatting sqref="G26">
    <cfRule type="expression" dxfId="269" priority="39" stopIfTrue="1">
      <formula>ISBLANK(H26)</formula>
    </cfRule>
    <cfRule type="expression" dxfId="268" priority="40">
      <formula>NOT(ISBLANK(H26))</formula>
    </cfRule>
    <cfRule type="expression" dxfId="267" priority="38">
      <formula>G26 &lt;&gt; "必須"</formula>
    </cfRule>
  </conditionalFormatting>
  <conditionalFormatting sqref="G27:G28">
    <cfRule type="expression" dxfId="266" priority="87">
      <formula>AND(OR($H$19="法人",$H$26="有"),G27&lt;&gt;"必須")</formula>
    </cfRule>
    <cfRule type="expression" dxfId="265" priority="232">
      <formula>OR($H$19="法人",$H$26="有")</formula>
    </cfRule>
  </conditionalFormatting>
  <conditionalFormatting sqref="G29">
    <cfRule type="expression" dxfId="264" priority="208" stopIfTrue="1">
      <formula>ISBLANK(H29)</formula>
    </cfRule>
  </conditionalFormatting>
  <conditionalFormatting sqref="G29:G30">
    <cfRule type="expression" dxfId="263" priority="85">
      <formula>G29 &lt;&gt; "必須"</formula>
    </cfRule>
  </conditionalFormatting>
  <conditionalFormatting sqref="G30">
    <cfRule type="expression" dxfId="262" priority="233" stopIfTrue="1">
      <formula>ISBLANK(H30)</formula>
    </cfRule>
  </conditionalFormatting>
  <conditionalFormatting sqref="G31">
    <cfRule type="expression" dxfId="261" priority="41">
      <formula>AND($H$19="法人",$H$30="その他",G31&lt;&gt;"必須")</formula>
    </cfRule>
    <cfRule type="expression" dxfId="260" priority="487" stopIfTrue="1">
      <formula>NOT(ISBLANK(H31))</formula>
    </cfRule>
    <cfRule type="expression" dxfId="259" priority="489">
      <formula>AND($H$19="法人",$H$30="その他")</formula>
    </cfRule>
  </conditionalFormatting>
  <conditionalFormatting sqref="G32">
    <cfRule type="expression" dxfId="258" priority="536">
      <formula>NOT(ISBLANK(H32))</formula>
    </cfRule>
    <cfRule type="expression" dxfId="257" priority="259" stopIfTrue="1">
      <formula>ISBLANK(H32)</formula>
    </cfRule>
  </conditionalFormatting>
  <conditionalFormatting sqref="G33">
    <cfRule type="expression" dxfId="256" priority="485">
      <formula>$H$32="有"</formula>
    </cfRule>
    <cfRule type="expression" dxfId="255" priority="83">
      <formula>AND($H$32="有",G33&lt;&gt;"必須")</formula>
    </cfRule>
    <cfRule type="expression" dxfId="254" priority="484" stopIfTrue="1">
      <formula>NOT(ISBLANK(H33))</formula>
    </cfRule>
  </conditionalFormatting>
  <conditionalFormatting sqref="G37">
    <cfRule type="expression" dxfId="253" priority="213" stopIfTrue="1">
      <formula>AND(ISBLANK(H37),H38&lt;&gt;"国外")</formula>
    </cfRule>
    <cfRule type="expression" dxfId="252" priority="212" stopIfTrue="1">
      <formula>AND(ISBLANK(H37),H38="国外")</formula>
    </cfRule>
    <cfRule type="expression" dxfId="251" priority="172">
      <formula>AND(G37&lt;&gt;"必須", G37&lt;&gt;"該当の場合は必須")</formula>
    </cfRule>
  </conditionalFormatting>
  <conditionalFormatting sqref="G37:G38">
    <cfRule type="expression" dxfId="250" priority="214">
      <formula>NOT(ISBLANK(H37))</formula>
    </cfRule>
  </conditionalFormatting>
  <conditionalFormatting sqref="G38">
    <cfRule type="expression" dxfId="249" priority="211" stopIfTrue="1">
      <formula>ISBLANK(H38)</formula>
    </cfRule>
  </conditionalFormatting>
  <conditionalFormatting sqref="G38:G40">
    <cfRule type="expression" dxfId="248" priority="169">
      <formula>G38 &lt;&gt; "必須"</formula>
    </cfRule>
  </conditionalFormatting>
  <conditionalFormatting sqref="G39">
    <cfRule type="expression" dxfId="247" priority="529">
      <formula>H38&lt;&gt;"国外"</formula>
    </cfRule>
    <cfRule type="expression" dxfId="246" priority="528" stopIfTrue="1">
      <formula>NOT(ISBLANK(H39))</formula>
    </cfRule>
  </conditionalFormatting>
  <conditionalFormatting sqref="G40">
    <cfRule type="expression" dxfId="245" priority="222" stopIfTrue="1">
      <formula>ISBLANK(H40)</formula>
    </cfRule>
  </conditionalFormatting>
  <conditionalFormatting sqref="G40:G43">
    <cfRule type="expression" dxfId="244" priority="257">
      <formula>NOT(ISBLANK(H40))</formula>
    </cfRule>
  </conditionalFormatting>
  <conditionalFormatting sqref="G41">
    <cfRule type="expression" dxfId="243" priority="168">
      <formula>G41 &lt;&gt; "該当の場合は必須"</formula>
    </cfRule>
    <cfRule type="expression" dxfId="242" priority="256" stopIfTrue="1">
      <formula>ISBLANK(H41)</formula>
    </cfRule>
  </conditionalFormatting>
  <conditionalFormatting sqref="G42:G43 G45">
    <cfRule type="expression" dxfId="241" priority="163">
      <formula>G42 &lt;&gt; "必須"</formula>
    </cfRule>
  </conditionalFormatting>
  <conditionalFormatting sqref="G42:G43">
    <cfRule type="expression" dxfId="240" priority="255" stopIfTrue="1">
      <formula>ISBLANK(H42)</formula>
    </cfRule>
  </conditionalFormatting>
  <conditionalFormatting sqref="G44">
    <cfRule type="expression" dxfId="239" priority="82">
      <formula>AND($H$42="法人",G44&lt;&gt;"必須")</formula>
    </cfRule>
    <cfRule type="expression" dxfId="238" priority="482">
      <formula>H42="法人"</formula>
    </cfRule>
    <cfRule type="expression" dxfId="237" priority="481" stopIfTrue="1">
      <formula>NOT(ISBLANK(H44))</formula>
    </cfRule>
  </conditionalFormatting>
  <conditionalFormatting sqref="G45">
    <cfRule type="expression" dxfId="236" priority="254" stopIfTrue="1">
      <formula>ISBLANK(H45)</formula>
    </cfRule>
    <cfRule type="expression" dxfId="235" priority="518">
      <formula>NOT(ISBLANK(H45))</formula>
    </cfRule>
  </conditionalFormatting>
  <conditionalFormatting sqref="G46">
    <cfRule type="expression" dxfId="234" priority="516" stopIfTrue="1">
      <formula>NOT(ISBLANK(H46))</formula>
    </cfRule>
    <cfRule type="expression" dxfId="233" priority="517">
      <formula>H45="有"</formula>
    </cfRule>
    <cfRule type="expression" dxfId="232" priority="81">
      <formula>AND($H$45="有",G46&lt;&gt;"必須")</formula>
    </cfRule>
  </conditionalFormatting>
  <conditionalFormatting sqref="G51 G53">
    <cfRule type="expression" dxfId="231" priority="160">
      <formula>G51 &lt;&gt; "必須"</formula>
    </cfRule>
  </conditionalFormatting>
  <conditionalFormatting sqref="G51">
    <cfRule type="expression" dxfId="230" priority="253" stopIfTrue="1">
      <formula>ISBLANK(H51)</formula>
    </cfRule>
    <cfRule type="expression" dxfId="229" priority="480">
      <formula>NOT(ISBLANK(H51))</formula>
    </cfRule>
  </conditionalFormatting>
  <conditionalFormatting sqref="G52">
    <cfRule type="expression" dxfId="228" priority="478" stopIfTrue="1">
      <formula>NOT(ISBLANK(H52))</formula>
    </cfRule>
    <cfRule type="expression" dxfId="227" priority="479">
      <formula>H51="一団の土地（継続）"</formula>
    </cfRule>
    <cfRule type="expression" dxfId="226" priority="80">
      <formula>AND($H$51="一団の土地（継続）",G52&lt;&gt;"必須")</formula>
    </cfRule>
  </conditionalFormatting>
  <conditionalFormatting sqref="G53">
    <cfRule type="expression" dxfId="225" priority="402" stopIfTrue="1">
      <formula>ISBLANK($H$53)</formula>
    </cfRule>
    <cfRule type="expression" dxfId="224" priority="404">
      <formula>NOT(ISBLANK($H$53))</formula>
    </cfRule>
  </conditionalFormatting>
  <conditionalFormatting sqref="G62">
    <cfRule type="expression" dxfId="223" priority="159">
      <formula>G62 &lt;&gt; "必須"</formula>
    </cfRule>
    <cfRule type="expression" dxfId="222" priority="311">
      <formula>NOT(ISBLANK(H62))</formula>
    </cfRule>
    <cfRule type="expression" dxfId="221" priority="252" stopIfTrue="1">
      <formula>ISBLANK(H62)</formula>
    </cfRule>
  </conditionalFormatting>
  <conditionalFormatting sqref="G66">
    <cfRule type="expression" dxfId="220" priority="94">
      <formula>NOT(ISBLANK(H66))</formula>
    </cfRule>
    <cfRule type="expression" dxfId="219" priority="93" stopIfTrue="1">
      <formula>ISBLANK(H66)</formula>
    </cfRule>
  </conditionalFormatting>
  <conditionalFormatting sqref="G67:G69">
    <cfRule type="expression" dxfId="218" priority="476">
      <formula>H67&lt;&gt;""</formula>
    </cfRule>
    <cfRule type="expression" dxfId="217" priority="251" stopIfTrue="1">
      <formula>H67=""</formula>
    </cfRule>
    <cfRule type="expression" dxfId="216" priority="155">
      <formula>G67 &lt;&gt; "必須"</formula>
    </cfRule>
  </conditionalFormatting>
  <conditionalFormatting sqref="G72:G73">
    <cfRule type="expression" dxfId="215" priority="152">
      <formula>G72 &lt;&gt; "必須"</formula>
    </cfRule>
    <cfRule type="expression" dxfId="214" priority="475">
      <formula>NOT(ISBLANK(H72))</formula>
    </cfRule>
    <cfRule type="expression" dxfId="213" priority="250" stopIfTrue="1">
      <formula>ISBLANK(H72)</formula>
    </cfRule>
  </conditionalFormatting>
  <conditionalFormatting sqref="G74">
    <cfRule type="expression" dxfId="212" priority="78">
      <formula>AND($H$62="現況地目や共有持分割合等の単位にまとめて届出",G74&lt;&gt;"必須")</formula>
    </cfRule>
    <cfRule type="expression" dxfId="211" priority="308">
      <formula>H62="現況地目や共有持分割合等の単位にまとめて届出"</formula>
    </cfRule>
    <cfRule type="expression" dxfId="210" priority="307" stopIfTrue="1">
      <formula>NOT(ISBLANK(H74))</formula>
    </cfRule>
  </conditionalFormatting>
  <conditionalFormatting sqref="G76">
    <cfRule type="expression" dxfId="209" priority="151">
      <formula>G76 &lt;&gt; "必須"</formula>
    </cfRule>
    <cfRule type="expression" dxfId="208" priority="474">
      <formula>NOT(ISBLANK(H76))</formula>
    </cfRule>
    <cfRule type="expression" dxfId="207" priority="249" stopIfTrue="1">
      <formula>ISBLANK(H76)</formula>
    </cfRule>
  </conditionalFormatting>
  <conditionalFormatting sqref="G77">
    <cfRule type="expression" dxfId="206" priority="150">
      <formula>G77 &lt;&gt; "該当の場合は必須"</formula>
    </cfRule>
    <cfRule type="expression" dxfId="205" priority="230">
      <formula>NOT(ISBLANK(H77))</formula>
    </cfRule>
    <cfRule type="expression" dxfId="204" priority="229" stopIfTrue="1">
      <formula>ISBLANK(H77)</formula>
    </cfRule>
  </conditionalFormatting>
  <conditionalFormatting sqref="G79">
    <cfRule type="expression" dxfId="203" priority="198" stopIfTrue="1">
      <formula>NOT(ISBLANK(H79))</formula>
    </cfRule>
    <cfRule type="expression" dxfId="202" priority="422">
      <formula>OR($H$8="地上権",$H$8="賃借権")</formula>
    </cfRule>
  </conditionalFormatting>
  <conditionalFormatting sqref="G83">
    <cfRule type="expression" dxfId="201" priority="248" stopIfTrue="1">
      <formula>ISBLANK(H83)</formula>
    </cfRule>
    <cfRule type="expression" dxfId="200" priority="383">
      <formula>NOT(ISBLANK(H83))</formula>
    </cfRule>
    <cfRule type="expression" dxfId="199" priority="146">
      <formula>G83 &lt;&gt; "必須"</formula>
    </cfRule>
  </conditionalFormatting>
  <conditionalFormatting sqref="G84:G85">
    <cfRule type="expression" dxfId="198" priority="395">
      <formula>$H$83="有"</formula>
    </cfRule>
    <cfRule type="expression" dxfId="197" priority="77">
      <formula>AND($H$83="有",G84&lt;&gt;"必須")</formula>
    </cfRule>
    <cfRule type="expression" dxfId="196" priority="382" stopIfTrue="1">
      <formula>NOT(ISBLANK(H84))</formula>
    </cfRule>
  </conditionalFormatting>
  <conditionalFormatting sqref="G86:G87">
    <cfRule type="expression" dxfId="195" priority="380">
      <formula>$H$83="有"</formula>
    </cfRule>
  </conditionalFormatting>
  <conditionalFormatting sqref="G88:G89">
    <cfRule type="expression" dxfId="194" priority="287">
      <formula>$H$83="有"</formula>
    </cfRule>
    <cfRule type="expression" dxfId="193" priority="76">
      <formula>AND($H$83="有",G88&lt;&gt;"必須")</formula>
    </cfRule>
  </conditionalFormatting>
  <conditionalFormatting sqref="G88:G90">
    <cfRule type="expression" dxfId="192" priority="285" stopIfTrue="1">
      <formula>NOT(ISBLANK(H88))</formula>
    </cfRule>
  </conditionalFormatting>
  <conditionalFormatting sqref="G90">
    <cfRule type="expression" dxfId="191" priority="75">
      <formula>AND($H$62="現況地目や共有持分割合等の単位にまとめて届出",$H$83="有",G90&lt;&gt;"必須")</formula>
    </cfRule>
    <cfRule type="expression" dxfId="190" priority="379">
      <formula>AND($H$62="現況地目や共有持分割合等の単位にまとめて届出",$H$83="有")</formula>
    </cfRule>
  </conditionalFormatting>
  <conditionalFormatting sqref="G91">
    <cfRule type="expression" dxfId="189" priority="377">
      <formula>$H$83="有"</formula>
    </cfRule>
  </conditionalFormatting>
  <conditionalFormatting sqref="G92">
    <cfRule type="expression" dxfId="188" priority="376">
      <formula>$H$83="有"</formula>
    </cfRule>
    <cfRule type="expression" dxfId="187" priority="74">
      <formula>AND($H$83="有",G92&lt;&gt;"必須")</formula>
    </cfRule>
  </conditionalFormatting>
  <conditionalFormatting sqref="G92:G93">
    <cfRule type="expression" dxfId="186" priority="375" stopIfTrue="1">
      <formula>NOT(ISBLANK(H92))</formula>
    </cfRule>
  </conditionalFormatting>
  <conditionalFormatting sqref="G93">
    <cfRule type="expression" dxfId="185" priority="392">
      <formula>$H$83="有"</formula>
    </cfRule>
    <cfRule type="expression" dxfId="184" priority="73">
      <formula>AND($H$83="有",G93&lt;&gt;"該当の場合は必須")</formula>
    </cfRule>
  </conditionalFormatting>
  <conditionalFormatting sqref="G94">
    <cfRule type="expression" dxfId="183" priority="274">
      <formula>$H$83="有"</formula>
    </cfRule>
  </conditionalFormatting>
  <conditionalFormatting sqref="G95">
    <cfRule type="expression" dxfId="182" priority="390">
      <formula>AND(OR($H$8="地上権",$H$8="賃借権"), H83="有")</formula>
    </cfRule>
    <cfRule type="expression" dxfId="181" priority="389" stopIfTrue="1">
      <formula>NOT(ISBLANK(H95))</formula>
    </cfRule>
  </conditionalFormatting>
  <conditionalFormatting sqref="G99">
    <cfRule type="expression" dxfId="180" priority="72">
      <formula>AND($H$83="有",G99&lt;&gt;"必須")</formula>
    </cfRule>
    <cfRule type="expression" dxfId="179" priority="369">
      <formula>$H$83="有"</formula>
    </cfRule>
  </conditionalFormatting>
  <conditionalFormatting sqref="G99:G101">
    <cfRule type="expression" dxfId="178" priority="343" stopIfTrue="1">
      <formula>NOT(ISBLANK(H99))</formula>
    </cfRule>
  </conditionalFormatting>
  <conditionalFormatting sqref="G100:G101">
    <cfRule type="expression" dxfId="177" priority="71">
      <formula>AND($H$99="有",G100&lt;&gt;"必須")</formula>
    </cfRule>
    <cfRule type="expression" dxfId="176" priority="351">
      <formula>$H$99="有"</formula>
    </cfRule>
  </conditionalFormatting>
  <conditionalFormatting sqref="G102:G103">
    <cfRule type="expression" dxfId="175" priority="341">
      <formula>$H$99="有"</formula>
    </cfRule>
  </conditionalFormatting>
  <conditionalFormatting sqref="G104:G105">
    <cfRule type="expression" dxfId="174" priority="70">
      <formula>AND($H$99="有",G104&lt;&gt;"必須")</formula>
    </cfRule>
    <cfRule type="expression" dxfId="173" priority="284">
      <formula>$H$99="有"</formula>
    </cfRule>
  </conditionalFormatting>
  <conditionalFormatting sqref="G104:G106">
    <cfRule type="expression" dxfId="172" priority="282" stopIfTrue="1">
      <formula>NOT(ISBLANK(H104))</formula>
    </cfRule>
  </conditionalFormatting>
  <conditionalFormatting sqref="G106">
    <cfRule type="expression" dxfId="171" priority="69">
      <formula>AND($H$62="現況地目や共有持分割合等の単位にまとめて届出",$H$99="有",G106&lt;&gt;"必須")</formula>
    </cfRule>
    <cfRule type="expression" dxfId="170" priority="340">
      <formula>AND($H$62="現況地目や共有持分割合等の単位にまとめて届出",$H$99="有")</formula>
    </cfRule>
  </conditionalFormatting>
  <conditionalFormatting sqref="G107">
    <cfRule type="expression" dxfId="169" priority="338">
      <formula>$H$99="有"</formula>
    </cfRule>
  </conditionalFormatting>
  <conditionalFormatting sqref="G108">
    <cfRule type="expression" dxfId="168" priority="68">
      <formula>AND($H$99="有",G108&lt;&gt;"必須")</formula>
    </cfRule>
    <cfRule type="expression" dxfId="167" priority="337">
      <formula>$H$99="有"</formula>
    </cfRule>
  </conditionalFormatting>
  <conditionalFormatting sqref="G108:G109">
    <cfRule type="expression" dxfId="166" priority="336" stopIfTrue="1">
      <formula>NOT(ISBLANK(H108))</formula>
    </cfRule>
  </conditionalFormatting>
  <conditionalFormatting sqref="G109">
    <cfRule type="expression" dxfId="165" priority="67">
      <formula>AND($H$99="有",G109&lt;&gt;"該当の場合は必須")</formula>
    </cfRule>
    <cfRule type="expression" dxfId="164" priority="350">
      <formula>$H$99="有"</formula>
    </cfRule>
  </conditionalFormatting>
  <conditionalFormatting sqref="G110">
    <cfRule type="expression" dxfId="163" priority="275">
      <formula>$H$99="有"</formula>
    </cfRule>
  </conditionalFormatting>
  <conditionalFormatting sqref="G111">
    <cfRule type="expression" dxfId="162" priority="348" stopIfTrue="1">
      <formula>NOT(ISBLANK(H111))</formula>
    </cfRule>
    <cfRule type="expression" dxfId="161" priority="349">
      <formula>AND(OR($H$8="地上権",$H$8="賃借権"), H99="有")</formula>
    </cfRule>
  </conditionalFormatting>
  <conditionalFormatting sqref="G115">
    <cfRule type="expression" dxfId="160" priority="66">
      <formula>AND($H$99="有",G115&lt;&gt;"必須")</formula>
    </cfRule>
    <cfRule type="expression" dxfId="159" priority="372">
      <formula>$H$99="有"</formula>
    </cfRule>
  </conditionalFormatting>
  <conditionalFormatting sqref="G115:G117">
    <cfRule type="expression" dxfId="158" priority="320" stopIfTrue="1">
      <formula>NOT(ISBLANK(H115))</formula>
    </cfRule>
  </conditionalFormatting>
  <conditionalFormatting sqref="G116:G117">
    <cfRule type="expression" dxfId="157" priority="65">
      <formula>AND($H$115="有",G116&lt;&gt;"必須")</formula>
    </cfRule>
    <cfRule type="expression" dxfId="156" priority="327">
      <formula>$H$115="有"</formula>
    </cfRule>
  </conditionalFormatting>
  <conditionalFormatting sqref="G118:G119">
    <cfRule type="expression" dxfId="155" priority="323">
      <formula>$H$115="有"</formula>
    </cfRule>
  </conditionalFormatting>
  <conditionalFormatting sqref="G120:G121">
    <cfRule type="expression" dxfId="154" priority="318">
      <formula>$H$115="有"</formula>
    </cfRule>
    <cfRule type="expression" dxfId="153" priority="64">
      <formula>AND($H$115="有",G120&lt;&gt;"必須")</formula>
    </cfRule>
  </conditionalFormatting>
  <conditionalFormatting sqref="G120:G122">
    <cfRule type="expression" dxfId="152" priority="279" stopIfTrue="1">
      <formula>NOT(ISBLANK(H120))</formula>
    </cfRule>
  </conditionalFormatting>
  <conditionalFormatting sqref="G122">
    <cfRule type="expression" dxfId="151" priority="281">
      <formula>AND($H$62="現況地目や共有持分割合等の単位にまとめて届出",$H$115="有")</formula>
    </cfRule>
    <cfRule type="expression" dxfId="150" priority="63">
      <formula>AND($H$62="現況地目や共有持分割合等の単位にまとめて届出",$H$115="有",G122&lt;&gt;"必須")</formula>
    </cfRule>
  </conditionalFormatting>
  <conditionalFormatting sqref="G123">
    <cfRule type="expression" dxfId="149" priority="315">
      <formula>$H$115="有"</formula>
    </cfRule>
  </conditionalFormatting>
  <conditionalFormatting sqref="G124">
    <cfRule type="expression" dxfId="148" priority="316">
      <formula>$H$115="有"</formula>
    </cfRule>
    <cfRule type="expression" dxfId="147" priority="62">
      <formula>AND($H$115="有",G124&lt;&gt;"必須")</formula>
    </cfRule>
  </conditionalFormatting>
  <conditionalFormatting sqref="G124:G125">
    <cfRule type="expression" dxfId="146" priority="246" stopIfTrue="1">
      <formula>NOT(ISBLANK(H124))</formula>
    </cfRule>
  </conditionalFormatting>
  <conditionalFormatting sqref="G125">
    <cfRule type="expression" dxfId="145" priority="332">
      <formula>$H$115="有"</formula>
    </cfRule>
    <cfRule type="expression" dxfId="144" priority="61">
      <formula>AND($H$115="有",G125&lt;&gt;"該当の場合は必須")</formula>
    </cfRule>
  </conditionalFormatting>
  <conditionalFormatting sqref="G126">
    <cfRule type="expression" dxfId="143" priority="312">
      <formula>$H$115="有"</formula>
    </cfRule>
  </conditionalFormatting>
  <conditionalFormatting sqref="G127">
    <cfRule type="expression" dxfId="142" priority="324" stopIfTrue="1">
      <formula>NOT(ISBLANK(H127))</formula>
    </cfRule>
    <cfRule type="expression" dxfId="141" priority="325">
      <formula>AND(OR($H$8="地上権",$H$8="賃借権"), H115="有")</formula>
    </cfRule>
  </conditionalFormatting>
  <conditionalFormatting sqref="G131">
    <cfRule type="expression" dxfId="140" priority="60">
      <formula>AND($H$115="有",G131&lt;&gt;"必須")</formula>
    </cfRule>
    <cfRule type="expression" dxfId="139" priority="355">
      <formula>$H$115="有"</formula>
    </cfRule>
  </conditionalFormatting>
  <conditionalFormatting sqref="G131:G135">
    <cfRule type="expression" dxfId="138" priority="303" stopIfTrue="1">
      <formula>NOT(ISBLANK(H131))</formula>
    </cfRule>
  </conditionalFormatting>
  <conditionalFormatting sqref="G132:G133">
    <cfRule type="expression" dxfId="137" priority="59">
      <formula>AND($H$131="有",G132&lt;&gt;"必須")</formula>
    </cfRule>
    <cfRule type="expression" dxfId="136" priority="306">
      <formula>$H$131="有"</formula>
    </cfRule>
  </conditionalFormatting>
  <conditionalFormatting sqref="G134:G135">
    <cfRule type="expression" dxfId="135" priority="302">
      <formula>$H$131="有"</formula>
    </cfRule>
  </conditionalFormatting>
  <conditionalFormatting sqref="G136:G137">
    <cfRule type="expression" dxfId="134" priority="58">
      <formula>AND($H$131="有",G136&lt;&gt;"必須")</formula>
    </cfRule>
    <cfRule type="expression" dxfId="133" priority="301">
      <formula>$H$131="有"</formula>
    </cfRule>
  </conditionalFormatting>
  <conditionalFormatting sqref="G136:G138">
    <cfRule type="expression" dxfId="132" priority="273" stopIfTrue="1">
      <formula>NOT(ISBLANK(H136))</formula>
    </cfRule>
  </conditionalFormatting>
  <conditionalFormatting sqref="G138">
    <cfRule type="expression" dxfId="131" priority="278">
      <formula>AND($H$62="現況地目や共有持分割合等の単位にまとめて届出",$H$131="有")</formula>
    </cfRule>
    <cfRule type="expression" dxfId="130" priority="57">
      <formula>AND($H$62="現況地目や共有持分割合等の単位にまとめて届出",$H$131="有",G138&lt;&gt;"必須")</formula>
    </cfRule>
  </conditionalFormatting>
  <conditionalFormatting sqref="G139">
    <cfRule type="expression" dxfId="129" priority="299">
      <formula>$H$131="有"</formula>
    </cfRule>
  </conditionalFormatting>
  <conditionalFormatting sqref="G140">
    <cfRule type="expression" dxfId="128" priority="56">
      <formula>AND($H$131="有",G140&lt;&gt;"必須")</formula>
    </cfRule>
    <cfRule type="expression" dxfId="127" priority="300">
      <formula>$H$131="有"</formula>
    </cfRule>
  </conditionalFormatting>
  <conditionalFormatting sqref="G140:G141">
    <cfRule type="expression" dxfId="126" priority="277" stopIfTrue="1">
      <formula>NOT(ISBLANK(H140))</formula>
    </cfRule>
  </conditionalFormatting>
  <conditionalFormatting sqref="G141">
    <cfRule type="expression" dxfId="125" priority="363">
      <formula>$H$131="有"</formula>
    </cfRule>
    <cfRule type="expression" dxfId="124" priority="55">
      <formula>AND($H$131="有",G141&lt;&gt;"該当の場合は必須")</formula>
    </cfRule>
  </conditionalFormatting>
  <conditionalFormatting sqref="G142">
    <cfRule type="expression" dxfId="123" priority="220">
      <formula>$H$131="有"</formula>
    </cfRule>
  </conditionalFormatting>
  <conditionalFormatting sqref="G143">
    <cfRule type="expression" dxfId="122" priority="293" stopIfTrue="1">
      <formula>NOT(ISBLANK(H143))</formula>
    </cfRule>
    <cfRule type="expression" dxfId="121" priority="357">
      <formula>AND(OR($H$8="地上権",$H$8="賃借権"), H131="有")</formula>
    </cfRule>
  </conditionalFormatting>
  <conditionalFormatting sqref="G147:G148">
    <cfRule type="expression" dxfId="120" priority="115">
      <formula>G147 &lt;&gt; "必須"</formula>
    </cfRule>
  </conditionalFormatting>
  <conditionalFormatting sqref="G147:G149">
    <cfRule type="expression" dxfId="119" priority="244">
      <formula>ISBLANK(H147)</formula>
    </cfRule>
  </conditionalFormatting>
  <conditionalFormatting sqref="G147:G150">
    <cfRule type="expression" dxfId="118" priority="243" stopIfTrue="1">
      <formula>NOT(ISBLANK(H147))</formula>
    </cfRule>
  </conditionalFormatting>
  <conditionalFormatting sqref="G150">
    <cfRule type="expression" dxfId="117" priority="401">
      <formula>OR($H$8="地上権",$H$8="賃借権")</formula>
    </cfRule>
    <cfRule type="expression" dxfId="116" priority="54">
      <formula>AND(OR($H$8="地上権",$H$8="賃借権"),G150&lt;&gt;"必須")</formula>
    </cfRule>
  </conditionalFormatting>
  <conditionalFormatting sqref="G152">
    <cfRule type="expression" dxfId="115" priority="398">
      <formula>NOT(ISBLANK($H$152))</formula>
    </cfRule>
    <cfRule type="expression" dxfId="114" priority="396" stopIfTrue="1">
      <formula>ISBLANK($H$152)</formula>
    </cfRule>
    <cfRule type="expression" dxfId="113" priority="113">
      <formula>G152 &lt;&gt; "必須"</formula>
    </cfRule>
  </conditionalFormatting>
  <conditionalFormatting sqref="G156">
    <cfRule type="expression" dxfId="112" priority="112">
      <formula>G156 &lt;&gt; "必須"</formula>
    </cfRule>
    <cfRule type="expression" dxfId="111" priority="471">
      <formula>ISBLANK(H156)</formula>
    </cfRule>
  </conditionalFormatting>
  <conditionalFormatting sqref="G156:G162">
    <cfRule type="expression" dxfId="110" priority="201" stopIfTrue="1">
      <formula>NOT(ISBLANK(H156))</formula>
    </cfRule>
  </conditionalFormatting>
  <conditionalFormatting sqref="G157">
    <cfRule type="expression" dxfId="109" priority="462">
      <formula>OR($H$156="市街化区域",$H$156="非線引きの都市計画区域")</formula>
    </cfRule>
    <cfRule type="expression" dxfId="108" priority="53">
      <formula>AND(OR($H$156="市街化区域",$H$156="非線引きの都市計画区域"),G157&lt;&gt;"必須")</formula>
    </cfRule>
  </conditionalFormatting>
  <conditionalFormatting sqref="G158:G161">
    <cfRule type="expression" dxfId="107" priority="470">
      <formula>ISBLANK(H158)</formula>
    </cfRule>
    <cfRule type="expression" dxfId="106" priority="37">
      <formula>G158 &lt;&gt; "必須"</formula>
    </cfRule>
  </conditionalFormatting>
  <conditionalFormatting sqref="G162">
    <cfRule type="expression" dxfId="105" priority="240">
      <formula>ISBLANK(H162)</formula>
    </cfRule>
    <cfRule type="expression" dxfId="104" priority="200" stopIfTrue="1">
      <formula>OR($H$51="単独の届出",$H$51="")</formula>
    </cfRule>
    <cfRule type="expression" dxfId="103" priority="50">
      <formula>AND(OR($H$51="一団の土地（新規）",$H$51="一団の土地（継続）"),G162&lt;&gt;"該当の場合は必須")</formula>
    </cfRule>
  </conditionalFormatting>
  <conditionalFormatting sqref="G164">
    <cfRule type="expression" dxfId="102" priority="428" stopIfTrue="1">
      <formula>$H$164="有"</formula>
    </cfRule>
    <cfRule type="expression" dxfId="101" priority="238" stopIfTrue="1">
      <formula>ISBLANK(H164)</formula>
    </cfRule>
    <cfRule type="expression" dxfId="100" priority="459">
      <formula>NOT(ISBLANK(H164))</formula>
    </cfRule>
    <cfRule type="expression" dxfId="99" priority="105">
      <formula>G164 &lt;&gt; "必須"</formula>
    </cfRule>
  </conditionalFormatting>
  <conditionalFormatting sqref="G169">
    <cfRule type="expression" dxfId="98" priority="455">
      <formula>$H$168="有"</formula>
    </cfRule>
    <cfRule type="expression" dxfId="97" priority="49">
      <formula>AND($H$168="有",G169&lt;&gt;"必須")</formula>
    </cfRule>
  </conditionalFormatting>
  <conditionalFormatting sqref="G169:G170">
    <cfRule type="expression" dxfId="96" priority="451" stopIfTrue="1">
      <formula>NOT(ISBLANK(H169))</formula>
    </cfRule>
  </conditionalFormatting>
  <conditionalFormatting sqref="G170">
    <cfRule type="expression" dxfId="95" priority="453">
      <formula>COUNTIF($H$165:$H$168,"有")&gt;0</formula>
    </cfRule>
    <cfRule type="expression" dxfId="94" priority="48">
      <formula>AND(COUNTIF($H$165:$H$168,"有")&gt;0,G170&lt;&gt;"必須")</formula>
    </cfRule>
  </conditionalFormatting>
  <conditionalFormatting sqref="G174">
    <cfRule type="expression" dxfId="93" priority="199" stopIfTrue="1">
      <formula>ISBLANK(H174)</formula>
    </cfRule>
    <cfRule type="expression" dxfId="92" priority="450">
      <formula>NOT(ISBLANK(H174))</formula>
    </cfRule>
    <cfRule type="expression" dxfId="91" priority="36">
      <formula>G174 &lt;&gt; "必須"</formula>
    </cfRule>
    <cfRule type="expression" dxfId="90" priority="237" stopIfTrue="1">
      <formula>$H$174="有"</formula>
    </cfRule>
  </conditionalFormatting>
  <conditionalFormatting sqref="G175:G176">
    <cfRule type="expression" dxfId="89" priority="447">
      <formula>$H$174="有"</formula>
    </cfRule>
    <cfRule type="expression" dxfId="88" priority="47">
      <formula>AND($H$174="有",G175&lt;&gt;"必須")</formula>
    </cfRule>
  </conditionalFormatting>
  <conditionalFormatting sqref="G175:G178">
    <cfRule type="expression" dxfId="87" priority="235" stopIfTrue="1">
      <formula>NOT(ISBLANK(H175))</formula>
    </cfRule>
  </conditionalFormatting>
  <conditionalFormatting sqref="G177">
    <cfRule type="expression" dxfId="86" priority="236" stopIfTrue="1">
      <formula>$H$176="有"</formula>
    </cfRule>
    <cfRule type="expression" dxfId="85" priority="46" stopIfTrue="1">
      <formula>AND($H$176="有",G177&lt;&gt;"必須")</formula>
    </cfRule>
  </conditionalFormatting>
  <conditionalFormatting sqref="G178">
    <cfRule type="expression" dxfId="84" priority="434">
      <formula>$H$174="有"</formula>
    </cfRule>
    <cfRule type="expression" dxfId="83" priority="45">
      <formula>AND($H$174="有",G178&lt;&gt;"必須")</formula>
    </cfRule>
  </conditionalFormatting>
  <conditionalFormatting sqref="G183">
    <cfRule type="expression" dxfId="82" priority="430">
      <formula>$H$182="有"</formula>
    </cfRule>
    <cfRule type="expression" dxfId="81" priority="44">
      <formula>AND($H$182="有",G183&lt;&gt;"必須")</formula>
    </cfRule>
  </conditionalFormatting>
  <conditionalFormatting sqref="G183:G184">
    <cfRule type="expression" dxfId="80" priority="429" stopIfTrue="1">
      <formula>NOT(ISBLANK(H183))</formula>
    </cfRule>
  </conditionalFormatting>
  <conditionalFormatting sqref="G184">
    <cfRule type="expression" dxfId="79" priority="436">
      <formula>$H$178="有"</formula>
    </cfRule>
    <cfRule type="expression" dxfId="78" priority="43">
      <formula>AND($H$178="有",G184&lt;&gt;"必須")</formula>
    </cfRule>
  </conditionalFormatting>
  <conditionalFormatting sqref="H63">
    <cfRule type="expression" dxfId="77" priority="210">
      <formula>$H$62="現況地目や共有持分割合等の単位にまとめて届出"</formula>
    </cfRule>
  </conditionalFormatting>
  <conditionalFormatting sqref="I21:J21">
    <cfRule type="expression" dxfId="76" priority="503" stopIfTrue="1">
      <formula>OR($H$19="法人")</formula>
    </cfRule>
  </conditionalFormatting>
  <conditionalFormatting sqref="I24:J24">
    <cfRule type="expression" dxfId="75" priority="502" stopIfTrue="1">
      <formula>OR($H$23="その他")</formula>
    </cfRule>
  </conditionalFormatting>
  <conditionalFormatting sqref="I30:J30">
    <cfRule type="expression" dxfId="74" priority="234" stopIfTrue="1">
      <formula>OR($H$19="法人")</formula>
    </cfRule>
  </conditionalFormatting>
  <conditionalFormatting sqref="I93:J93">
    <cfRule type="expression" dxfId="73" priority="387">
      <formula>$H$92="共有持分一部移転"</formula>
    </cfRule>
  </conditionalFormatting>
  <conditionalFormatting sqref="I95:J95">
    <cfRule type="expression" dxfId="72" priority="385">
      <formula>AND(OR($H$8="地上権",$H$8="賃借権"), $H$83="有")</formula>
    </cfRule>
  </conditionalFormatting>
  <conditionalFormatting sqref="H109:J109">
    <cfRule type="expression" dxfId="71" priority="347">
      <formula>$H$108="共有持分一部移転"</formula>
    </cfRule>
  </conditionalFormatting>
  <conditionalFormatting sqref="H111:J111">
    <cfRule type="expression" dxfId="70" priority="344">
      <formula>AND(OR($H$8="地上権",$H$8="賃借権"), $H$99="有")</formula>
    </cfRule>
  </conditionalFormatting>
  <conditionalFormatting sqref="H125:J125">
    <cfRule type="expression" dxfId="69" priority="328">
      <formula>$H$124="共有持分一部移転"</formula>
    </cfRule>
  </conditionalFormatting>
  <conditionalFormatting sqref="H127:J127">
    <cfRule type="expression" dxfId="68" priority="321">
      <formula>AND(OR($H$8="地上権",$H$8="賃借権"), $H$115="有")</formula>
    </cfRule>
  </conditionalFormatting>
  <conditionalFormatting sqref="H141:J141">
    <cfRule type="expression" dxfId="67" priority="617">
      <formula>$H$140="共有持分一部移転"</formula>
    </cfRule>
  </conditionalFormatting>
  <conditionalFormatting sqref="H143:J143">
    <cfRule type="expression" dxfId="66" priority="292">
      <formula>AND(OR($H$8="地上権",$H$8="賃借権"), $H$131="有")</formula>
    </cfRule>
  </conditionalFormatting>
  <conditionalFormatting sqref="I178:J178 D175:F176 I175:J176 D178:E178">
    <cfRule type="expression" dxfId="65" priority="467">
      <formula>OR($H$174="有")</formula>
    </cfRule>
  </conditionalFormatting>
  <conditionalFormatting sqref="I84:I85">
    <cfRule type="expression" dxfId="64" priority="381">
      <formula>$H$83="有"</formula>
    </cfRule>
  </conditionalFormatting>
  <conditionalFormatting sqref="I169">
    <cfRule type="expression" dxfId="63" priority="580">
      <formula>$H$107="無し"</formula>
    </cfRule>
  </conditionalFormatting>
  <conditionalFormatting sqref="I175 I177">
    <cfRule type="expression" dxfId="62" priority="573">
      <formula>$H$113="無し"</formula>
    </cfRule>
  </conditionalFormatting>
  <conditionalFormatting sqref="I177">
    <cfRule type="expression" dxfId="61" priority="572">
      <formula>$H$116="無し"</formula>
    </cfRule>
  </conditionalFormatting>
  <conditionalFormatting sqref="I183:I184">
    <cfRule type="expression" dxfId="60" priority="441">
      <formula>#REF!="無し"</formula>
    </cfRule>
    <cfRule type="expression" dxfId="59" priority="442">
      <formula>$H$113="無し"</formula>
    </cfRule>
    <cfRule type="expression" dxfId="58" priority="440">
      <formula>$H$116="無し"</formula>
    </cfRule>
  </conditionalFormatting>
  <conditionalFormatting sqref="I188">
    <cfRule type="expression" dxfId="57" priority="569">
      <formula>$H$116="無し"</formula>
    </cfRule>
    <cfRule type="expression" dxfId="56" priority="570">
      <formula>#REF!="無し"</formula>
    </cfRule>
    <cfRule type="expression" dxfId="55" priority="571">
      <formula>$H$113="無し"</formula>
    </cfRule>
  </conditionalFormatting>
  <conditionalFormatting sqref="H33">
    <cfRule type="expression" dxfId="54" priority="32">
      <formula>OR($H$32="有")</formula>
    </cfRule>
  </conditionalFormatting>
  <conditionalFormatting sqref="H30">
    <cfRule type="expression" dxfId="53" priority="29">
      <formula>$H$19="法人"</formula>
    </cfRule>
  </conditionalFormatting>
  <conditionalFormatting sqref="H31">
    <cfRule type="expression" dxfId="52" priority="33">
      <formula>AND($H$19="法人",$H$30="その他")</formula>
    </cfRule>
  </conditionalFormatting>
  <conditionalFormatting sqref="H27:H28">
    <cfRule type="expression" dxfId="51" priority="28">
      <formula>OR($H$19="法人",$H$26="有")</formula>
    </cfRule>
  </conditionalFormatting>
  <conditionalFormatting sqref="H25">
    <cfRule type="expression" dxfId="50" priority="34">
      <formula>AND($H$23&lt;&gt;"日本",NOT(ISBLANK($H$23)),$H$19="個人")</formula>
    </cfRule>
  </conditionalFormatting>
  <conditionalFormatting sqref="H14:H17">
    <cfRule type="expression" dxfId="49" priority="31" stopIfTrue="1">
      <formula>NOT(ISBLANK(I14))</formula>
    </cfRule>
  </conditionalFormatting>
  <conditionalFormatting sqref="H24">
    <cfRule type="expression" dxfId="48" priority="35" stopIfTrue="1">
      <formula>OR($H$23="その他")</formula>
    </cfRule>
  </conditionalFormatting>
  <conditionalFormatting sqref="H30">
    <cfRule type="expression" dxfId="47" priority="30" stopIfTrue="1">
      <formula>OR($H$19="法人")</formula>
    </cfRule>
  </conditionalFormatting>
  <conditionalFormatting sqref="H44">
    <cfRule type="expression" dxfId="46" priority="26" stopIfTrue="1">
      <formula>OR($H$42="法人")</formula>
    </cfRule>
  </conditionalFormatting>
  <conditionalFormatting sqref="H39">
    <cfRule type="expression" dxfId="45" priority="27">
      <formula>$H$38="国外"</formula>
    </cfRule>
  </conditionalFormatting>
  <conditionalFormatting sqref="H74">
    <cfRule type="expression" dxfId="44" priority="25">
      <formula>$H$62="現況地目や共有持分割合等の単位にまとめて届出"</formula>
    </cfRule>
  </conditionalFormatting>
  <conditionalFormatting sqref="H79">
    <cfRule type="expression" dxfId="43" priority="24">
      <formula>OR($H$8="地上権",$H$8="賃借権")</formula>
    </cfRule>
  </conditionalFormatting>
  <conditionalFormatting sqref="H90">
    <cfRule type="expression" dxfId="42" priority="20">
      <formula>AND($H$62="現況地目や共有持分割合等の単位にまとめて届出",$H$83="有")</formula>
    </cfRule>
  </conditionalFormatting>
  <conditionalFormatting sqref="H84:H89 H91:H94">
    <cfRule type="expression" dxfId="41" priority="21">
      <formula>$H$83="有"</formula>
    </cfRule>
  </conditionalFormatting>
  <conditionalFormatting sqref="H84:H95">
    <cfRule type="expression" dxfId="40" priority="18" stopIfTrue="1">
      <formula>$H$83="無"</formula>
    </cfRule>
  </conditionalFormatting>
  <conditionalFormatting sqref="H84:H95">
    <cfRule type="expression" dxfId="39" priority="19" stopIfTrue="1">
      <formula>$H$83="無"</formula>
    </cfRule>
  </conditionalFormatting>
  <conditionalFormatting sqref="H93">
    <cfRule type="expression" dxfId="38" priority="23">
      <formula>$H$92="共有持分一部移転"</formula>
    </cfRule>
  </conditionalFormatting>
  <conditionalFormatting sqref="H95">
    <cfRule type="expression" dxfId="37" priority="22">
      <formula>AND(OR($H$8="地上権",$H$8="賃借権"), $H$83="有")</formula>
    </cfRule>
  </conditionalFormatting>
  <conditionalFormatting sqref="H99">
    <cfRule type="expression" dxfId="36" priority="17">
      <formula>$H$83="有"</formula>
    </cfRule>
  </conditionalFormatting>
  <conditionalFormatting sqref="H99">
    <cfRule type="expression" dxfId="35" priority="15" stopIfTrue="1">
      <formula>$H$83="無"</formula>
    </cfRule>
  </conditionalFormatting>
  <conditionalFormatting sqref="H99">
    <cfRule type="expression" dxfId="34" priority="16" stopIfTrue="1">
      <formula>$H$83="無"</formula>
    </cfRule>
  </conditionalFormatting>
  <conditionalFormatting sqref="H157">
    <cfRule type="expression" dxfId="33" priority="14">
      <formula>OR($H$156="市街化区域",$H$156="非線引きの都市計画区域")</formula>
    </cfRule>
  </conditionalFormatting>
  <conditionalFormatting sqref="H169">
    <cfRule type="expression" dxfId="32" priority="11" stopIfTrue="1">
      <formula>$H$168="有"</formula>
    </cfRule>
  </conditionalFormatting>
  <conditionalFormatting sqref="H170">
    <cfRule type="expression" dxfId="31" priority="10">
      <formula>COUNTIF($H$165:$H$168,"有")&gt;0</formula>
    </cfRule>
  </conditionalFormatting>
  <conditionalFormatting sqref="H165:H168">
    <cfRule type="expression" dxfId="30" priority="12" stopIfTrue="1">
      <formula>$H$164="有"</formula>
    </cfRule>
  </conditionalFormatting>
  <conditionalFormatting sqref="H169">
    <cfRule type="expression" dxfId="29" priority="13">
      <formula>$H$168="無し"</formula>
    </cfRule>
  </conditionalFormatting>
  <conditionalFormatting sqref="H177">
    <cfRule type="expression" dxfId="28" priority="5">
      <formula>OR($H$176="有")</formula>
    </cfRule>
  </conditionalFormatting>
  <conditionalFormatting sqref="H183">
    <cfRule type="expression" dxfId="27" priority="1">
      <formula>$H$182="有"</formula>
    </cfRule>
  </conditionalFormatting>
  <conditionalFormatting sqref="H179:H182 H184">
    <cfRule type="expression" dxfId="26" priority="2">
      <formula>$H$178="有"</formula>
    </cfRule>
  </conditionalFormatting>
  <conditionalFormatting sqref="H175:H177">
    <cfRule type="expression" dxfId="25" priority="8">
      <formula>$H$174="無し"</formula>
    </cfRule>
  </conditionalFormatting>
  <conditionalFormatting sqref="H177">
    <cfRule type="expression" dxfId="24" priority="7">
      <formula>$H$176="無し"</formula>
    </cfRule>
  </conditionalFormatting>
  <conditionalFormatting sqref="H178">
    <cfRule type="expression" dxfId="23" priority="3" stopIfTrue="1">
      <formula>$H$174="有"</formula>
    </cfRule>
  </conditionalFormatting>
  <conditionalFormatting sqref="H183">
    <cfRule type="expression" dxfId="22" priority="9">
      <formula>#REF!="無し"</formula>
    </cfRule>
  </conditionalFormatting>
  <conditionalFormatting sqref="H183:H184">
    <cfRule type="expression" dxfId="21" priority="4">
      <formula>$H$174="無し"</formula>
    </cfRule>
  </conditionalFormatting>
  <conditionalFormatting sqref="H178 H175:H176">
    <cfRule type="expression" dxfId="20" priority="6">
      <formula>OR($H$174="有")</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tabSelected="1" topLeftCell="A61" zoomScaleNormal="100" zoomScaleSheetLayoutView="100" workbookViewId="0">
      <selection activeCell="AF45" sqref="AF45"/>
    </sheetView>
  </sheetViews>
  <sheetFormatPr defaultColWidth="0" defaultRowHeight="18" zeroHeight="1" x14ac:dyDescent="0.15"/>
  <cols>
    <col min="1" max="35" width="3.5" style="127" customWidth="1"/>
    <col min="36" max="36" width="4" style="127" customWidth="1"/>
    <col min="37" max="46" width="3.5" style="127" customWidth="1"/>
    <col min="47" max="47" width="1.625" style="127" customWidth="1"/>
    <col min="48" max="49" width="3" style="127" hidden="1" customWidth="1"/>
    <col min="50" max="53" width="8.25" style="127" hidden="1" customWidth="1"/>
    <col min="54" max="54" width="22.25" style="127" hidden="1" customWidth="1"/>
    <col min="55" max="82" width="5.375" style="127" hidden="1" customWidth="1"/>
    <col min="83" max="16384" width="8.25" style="127" hidden="1"/>
  </cols>
  <sheetData>
    <row r="1" spans="1:53" ht="3.6" customHeight="1" x14ac:dyDescent="0.15">
      <c r="A1" s="126"/>
    </row>
    <row r="2" spans="1:53" ht="23.1" customHeight="1" thickBot="1" x14ac:dyDescent="0.2">
      <c r="R2" s="128" t="s">
        <v>9099</v>
      </c>
    </row>
    <row r="3" spans="1:53" ht="18" customHeight="1" thickBot="1" x14ac:dyDescent="0.2">
      <c r="B3" s="520" t="str">
        <f>IF(ISBLANK(行政用!H17), "", 行政用!H17)</f>
        <v>宮城県知事</v>
      </c>
      <c r="C3" s="520"/>
      <c r="D3" s="520"/>
      <c r="E3" s="520"/>
      <c r="F3" s="520"/>
      <c r="G3" s="520"/>
      <c r="H3" s="520"/>
      <c r="I3" s="520"/>
      <c r="J3" s="520"/>
      <c r="K3" s="520"/>
      <c r="L3" s="129" t="s">
        <v>8108</v>
      </c>
      <c r="AF3" s="521" t="s">
        <v>8107</v>
      </c>
      <c r="AG3" s="522"/>
      <c r="AH3" s="522"/>
      <c r="AI3" s="523"/>
      <c r="AJ3" s="524" t="str">
        <f>IF(ISBLANK(入力フォーム!H6), "", 入力フォーム!H6)</f>
        <v/>
      </c>
      <c r="AK3" s="524"/>
      <c r="AL3" s="524"/>
      <c r="AM3" s="524"/>
      <c r="AN3" s="524"/>
      <c r="AO3" s="524"/>
      <c r="AP3" s="524"/>
      <c r="AQ3" s="524"/>
      <c r="AR3" s="524"/>
      <c r="AS3" s="525"/>
    </row>
    <row r="4" spans="1:53" ht="16.5" customHeight="1" x14ac:dyDescent="0.15">
      <c r="AF4" s="526" t="s">
        <v>8391</v>
      </c>
      <c r="AG4" s="527"/>
      <c r="AH4" s="527"/>
      <c r="AI4" s="528"/>
      <c r="AJ4" s="529" t="str">
        <f>IF(ISBLANK(入力フォーム!H67), "", 入力フォーム!H67)</f>
        <v/>
      </c>
      <c r="AK4" s="529"/>
      <c r="AL4" s="529"/>
      <c r="AM4" s="529"/>
      <c r="AN4" s="529"/>
      <c r="AO4" s="529"/>
      <c r="AP4" s="529"/>
      <c r="AQ4" s="529"/>
      <c r="AR4" s="529"/>
      <c r="AS4" s="529"/>
    </row>
    <row r="5" spans="1:53" ht="16.5" customHeight="1" x14ac:dyDescent="0.15">
      <c r="A5" s="130"/>
      <c r="B5" s="530" t="s">
        <v>8480</v>
      </c>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131"/>
      <c r="AF5" s="531" t="s">
        <v>8392</v>
      </c>
      <c r="AG5" s="532"/>
      <c r="AH5" s="532"/>
      <c r="AI5" s="533"/>
      <c r="AJ5" s="534"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5"/>
      <c r="AL5" s="535"/>
      <c r="AM5" s="535"/>
      <c r="AN5" s="535"/>
      <c r="AO5" s="536"/>
      <c r="AP5" s="537" t="str">
        <f>IF(入力フォーム!H51="単独の届出", "(単) ・ 団",IF(入力フォーム!H51="一団の土地（新規）", "単 ・ (団)",IF(入力フォーム!H51="一団の土地（継続）", "単 ・ (団)","単 ・ 団")))</f>
        <v>単 ・ 団</v>
      </c>
      <c r="AQ5" s="537"/>
      <c r="AR5" s="537"/>
      <c r="AS5" s="537"/>
      <c r="AT5" s="132"/>
    </row>
    <row r="6" spans="1:53" ht="16.5" customHeight="1" x14ac:dyDescent="0.15">
      <c r="A6" s="130"/>
      <c r="B6" s="530"/>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131"/>
      <c r="AF6" s="538" t="s">
        <v>9092</v>
      </c>
      <c r="AG6" s="539"/>
      <c r="AH6" s="539"/>
      <c r="AI6" s="540"/>
      <c r="AJ6" s="541" t="str">
        <f>IF(ISBLANK(行政用!H23), "", 行政用!H23)</f>
        <v/>
      </c>
      <c r="AK6" s="542"/>
      <c r="AL6" s="542"/>
      <c r="AM6" s="542"/>
      <c r="AN6" s="542"/>
      <c r="AO6" s="542"/>
      <c r="AP6" s="543" t="str">
        <f>IF(ISBLANK(行政用!H52), "",  "第" &amp; 行政用!H52 &amp; "号")</f>
        <v/>
      </c>
      <c r="AQ6" s="543"/>
      <c r="AR6" s="543"/>
      <c r="AS6" s="544"/>
      <c r="AT6" s="132"/>
    </row>
    <row r="7" spans="1:53" ht="16.5" customHeight="1" x14ac:dyDescent="0.2">
      <c r="A7" s="130"/>
      <c r="B7" s="130"/>
      <c r="C7" s="130"/>
      <c r="D7" s="130"/>
      <c r="E7" s="130"/>
      <c r="F7" s="130"/>
      <c r="G7" s="130"/>
      <c r="H7" s="130"/>
      <c r="I7" s="130"/>
      <c r="J7" s="130"/>
      <c r="K7" s="130"/>
      <c r="L7" s="130"/>
      <c r="M7" s="130"/>
      <c r="N7" s="130"/>
      <c r="O7" s="130"/>
      <c r="P7" s="130"/>
      <c r="Q7" s="130"/>
      <c r="R7" s="130"/>
      <c r="S7" s="130"/>
      <c r="T7" s="130"/>
      <c r="U7" s="130"/>
      <c r="V7" s="130"/>
      <c r="W7" s="133" t="s">
        <v>8048</v>
      </c>
      <c r="X7" s="130"/>
      <c r="Y7" s="130"/>
      <c r="Z7" s="130"/>
      <c r="AA7" s="130"/>
      <c r="AB7" s="130"/>
      <c r="AC7" s="130"/>
      <c r="AD7" s="130"/>
      <c r="AE7" s="130"/>
      <c r="AF7" s="538" t="s">
        <v>9093</v>
      </c>
      <c r="AG7" s="539"/>
      <c r="AH7" s="539"/>
      <c r="AI7" s="540"/>
      <c r="AJ7" s="541" t="str">
        <f>IF(ISBLANK(行政用!H54), "", 行政用!H54)</f>
        <v/>
      </c>
      <c r="AK7" s="542"/>
      <c r="AL7" s="542"/>
      <c r="AM7" s="542"/>
      <c r="AN7" s="542"/>
      <c r="AO7" s="542"/>
      <c r="AP7" s="543" t="str">
        <f>IF(ISBLANK(行政用!H55), "",  "第" &amp; 行政用!H55 &amp; "号")</f>
        <v/>
      </c>
      <c r="AQ7" s="543"/>
      <c r="AR7" s="543"/>
      <c r="AS7" s="544"/>
      <c r="AT7" s="130"/>
    </row>
    <row r="8" spans="1:53" ht="18" customHeight="1" thickBot="1" x14ac:dyDescent="0.2">
      <c r="A8" s="134" t="s">
        <v>8465</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row>
    <row r="9" spans="1:53" ht="19.5" customHeight="1" x14ac:dyDescent="0.15">
      <c r="A9" s="569" t="s">
        <v>8106</v>
      </c>
      <c r="B9" s="510"/>
      <c r="C9" s="510"/>
      <c r="D9" s="510"/>
      <c r="E9" s="570"/>
      <c r="F9" s="573" t="str">
        <f>IF(ISBLANK(入力フォーム!H7), "", 入力フォーム!H7)</f>
        <v/>
      </c>
      <c r="G9" s="574"/>
      <c r="H9" s="574"/>
      <c r="I9" s="574"/>
      <c r="J9" s="574"/>
      <c r="K9" s="574"/>
      <c r="L9" s="574"/>
      <c r="M9" s="574"/>
      <c r="N9" s="574"/>
      <c r="O9" s="575"/>
      <c r="P9" s="569" t="s">
        <v>8393</v>
      </c>
      <c r="Q9" s="510"/>
      <c r="R9" s="510"/>
      <c r="S9" s="510"/>
      <c r="T9" s="570"/>
      <c r="U9" s="579" t="str">
        <f>IF(入力フォーム!H8="所有権","☑","□")</f>
        <v>□</v>
      </c>
      <c r="V9" s="516" t="s">
        <v>8394</v>
      </c>
      <c r="W9" s="516"/>
      <c r="X9" s="516"/>
      <c r="Y9" s="195" t="str">
        <f>IF(入力フォーム!H8="地上権","☑","□")</f>
        <v>□</v>
      </c>
      <c r="Z9" s="515" t="s">
        <v>8104</v>
      </c>
      <c r="AA9" s="515"/>
      <c r="AB9" s="515"/>
      <c r="AC9" s="195" t="str">
        <f>IF(入力フォーム!H8="賃借権","☑","□")</f>
        <v>□</v>
      </c>
      <c r="AD9" s="515" t="s">
        <v>8103</v>
      </c>
      <c r="AE9" s="515"/>
      <c r="AF9" s="515"/>
      <c r="AG9" s="195" t="str">
        <f>IF(入力フォーム!H8="信託受益権","☑","□")</f>
        <v>□</v>
      </c>
      <c r="AH9" s="516" t="s">
        <v>8395</v>
      </c>
      <c r="AI9" s="516"/>
      <c r="AJ9" s="516"/>
      <c r="AK9" s="516"/>
      <c r="AL9" s="135"/>
      <c r="AM9" s="135"/>
      <c r="AN9" s="510" t="s">
        <v>8101</v>
      </c>
      <c r="AO9" s="508" t="str">
        <f>IF(入力フォーム!H10="移転","☑","□")</f>
        <v>□</v>
      </c>
      <c r="AP9" s="510" t="s">
        <v>8466</v>
      </c>
      <c r="AQ9" s="510"/>
      <c r="AR9" s="508" t="str">
        <f>IF(入力フォーム!H10="設定","☑","□")</f>
        <v>□</v>
      </c>
      <c r="AS9" s="510" t="s">
        <v>8396</v>
      </c>
      <c r="AT9" s="511"/>
    </row>
    <row r="10" spans="1:53" ht="19.5" customHeight="1" thickBot="1" x14ac:dyDescent="0.2">
      <c r="A10" s="571"/>
      <c r="B10" s="512"/>
      <c r="C10" s="512"/>
      <c r="D10" s="512"/>
      <c r="E10" s="572"/>
      <c r="F10" s="576"/>
      <c r="G10" s="577"/>
      <c r="H10" s="577"/>
      <c r="I10" s="577"/>
      <c r="J10" s="577"/>
      <c r="K10" s="577"/>
      <c r="L10" s="577"/>
      <c r="M10" s="577"/>
      <c r="N10" s="577"/>
      <c r="O10" s="578"/>
      <c r="P10" s="571"/>
      <c r="Q10" s="512"/>
      <c r="R10" s="512"/>
      <c r="S10" s="512"/>
      <c r="T10" s="572"/>
      <c r="U10" s="580"/>
      <c r="V10" s="581"/>
      <c r="W10" s="581"/>
      <c r="X10" s="581"/>
      <c r="Y10" s="196" t="str">
        <f>IF(入力フォーム!H8="その他","☑","□")</f>
        <v>□</v>
      </c>
      <c r="Z10" s="136" t="s">
        <v>8397</v>
      </c>
      <c r="AA10" s="137"/>
      <c r="AB10" s="137"/>
      <c r="AC10" s="514" t="str">
        <f>IF(ISBLANK(入力フォーム!H9), "", 入力フォーム!H9)</f>
        <v/>
      </c>
      <c r="AD10" s="514"/>
      <c r="AE10" s="514"/>
      <c r="AF10" s="514"/>
      <c r="AG10" s="514"/>
      <c r="AH10" s="514"/>
      <c r="AI10" s="514"/>
      <c r="AJ10" s="514"/>
      <c r="AK10" s="514"/>
      <c r="AL10" s="514"/>
      <c r="AM10" s="136" t="s">
        <v>8398</v>
      </c>
      <c r="AN10" s="512"/>
      <c r="AO10" s="509"/>
      <c r="AP10" s="512"/>
      <c r="AQ10" s="512"/>
      <c r="AR10" s="509"/>
      <c r="AS10" s="512"/>
      <c r="AT10" s="513"/>
    </row>
    <row r="11" spans="1:53" ht="18" customHeight="1" x14ac:dyDescent="0.15">
      <c r="A11" s="517" t="s">
        <v>8399</v>
      </c>
      <c r="B11" s="518"/>
      <c r="C11" s="518"/>
      <c r="D11" s="518"/>
      <c r="E11" s="518"/>
      <c r="F11" s="518"/>
      <c r="G11" s="518"/>
      <c r="H11" s="518"/>
      <c r="I11" s="518"/>
      <c r="J11" s="518"/>
      <c r="K11" s="518"/>
      <c r="L11" s="518"/>
      <c r="M11" s="518"/>
      <c r="N11" s="518"/>
      <c r="O11" s="518"/>
      <c r="P11" s="518"/>
      <c r="Q11" s="518"/>
      <c r="R11" s="518"/>
      <c r="S11" s="518"/>
      <c r="T11" s="518"/>
      <c r="U11" s="518"/>
      <c r="V11" s="518"/>
      <c r="W11" s="518"/>
      <c r="X11" s="518"/>
      <c r="Y11" s="519"/>
      <c r="Z11" s="517" t="s">
        <v>8400</v>
      </c>
      <c r="AA11" s="518"/>
      <c r="AB11" s="518"/>
      <c r="AC11" s="518"/>
      <c r="AD11" s="518"/>
      <c r="AE11" s="518"/>
      <c r="AF11" s="518"/>
      <c r="AG11" s="518"/>
      <c r="AH11" s="518"/>
      <c r="AI11" s="518"/>
      <c r="AJ11" s="518"/>
      <c r="AK11" s="518"/>
      <c r="AL11" s="518"/>
      <c r="AM11" s="518"/>
      <c r="AN11" s="518"/>
      <c r="AO11" s="518"/>
      <c r="AP11" s="518"/>
      <c r="AQ11" s="518"/>
      <c r="AR11" s="518"/>
      <c r="AS11" s="518"/>
      <c r="AT11" s="519"/>
    </row>
    <row r="12" spans="1:53" ht="18" customHeight="1" x14ac:dyDescent="0.15">
      <c r="A12" s="138" t="s">
        <v>8401</v>
      </c>
      <c r="B12" s="139"/>
      <c r="C12" s="139"/>
      <c r="D12" s="139"/>
      <c r="E12" s="139"/>
      <c r="F12" s="139"/>
      <c r="G12" s="139"/>
      <c r="H12" s="139"/>
      <c r="I12" s="139"/>
      <c r="J12" s="139"/>
      <c r="K12" s="590" t="s">
        <v>8402</v>
      </c>
      <c r="L12" s="591"/>
      <c r="M12" s="591"/>
      <c r="N12" s="591"/>
      <c r="O12" s="140" t="s">
        <v>8403</v>
      </c>
      <c r="P12" s="592" t="str">
        <f>IF(入力フォーム!H32="無", 0, IF(ISBLANK(入力フォーム!H33), "", 入力フォーム!H33))</f>
        <v/>
      </c>
      <c r="Q12" s="592"/>
      <c r="R12" s="141" t="s">
        <v>8404</v>
      </c>
      <c r="S12" s="593" t="s">
        <v>8098</v>
      </c>
      <c r="T12" s="594"/>
      <c r="U12" s="594"/>
      <c r="V12" s="594"/>
      <c r="W12" s="594"/>
      <c r="X12" s="594"/>
      <c r="Y12" s="595"/>
      <c r="Z12" s="138" t="s">
        <v>8401</v>
      </c>
      <c r="AA12" s="139"/>
      <c r="AB12" s="139"/>
      <c r="AC12" s="139"/>
      <c r="AD12" s="139"/>
      <c r="AE12" s="139"/>
      <c r="AF12" s="139"/>
      <c r="AG12" s="139"/>
      <c r="AH12" s="139"/>
      <c r="AI12" s="139"/>
      <c r="AJ12" s="139"/>
      <c r="AK12" s="139"/>
      <c r="AL12" s="139"/>
      <c r="AM12" s="590" t="s">
        <v>8405</v>
      </c>
      <c r="AN12" s="591"/>
      <c r="AO12" s="591"/>
      <c r="AP12" s="591"/>
      <c r="AQ12" s="140" t="s">
        <v>8403</v>
      </c>
      <c r="AR12" s="631" t="str">
        <f>IF(入力フォーム!H45="無", 0, IF(ISBLANK(入力フォーム!H46), "", 入力フォーム!H46))</f>
        <v/>
      </c>
      <c r="AS12" s="631"/>
      <c r="AT12" s="142" t="s">
        <v>8404</v>
      </c>
    </row>
    <row r="13" spans="1:53" ht="30.75" customHeight="1" x14ac:dyDescent="0.15">
      <c r="A13" s="549" t="str">
        <f>IF(ISBLANK(入力フォーム!H20), "", 入力フォーム!H20)</f>
        <v/>
      </c>
      <c r="B13" s="550"/>
      <c r="C13" s="550"/>
      <c r="D13" s="550"/>
      <c r="E13" s="550"/>
      <c r="F13" s="550"/>
      <c r="G13" s="550"/>
      <c r="H13" s="550"/>
      <c r="I13" s="550"/>
      <c r="J13" s="550"/>
      <c r="K13" s="550"/>
      <c r="L13" s="550"/>
      <c r="M13" s="550"/>
      <c r="N13" s="550"/>
      <c r="O13" s="550"/>
      <c r="P13" s="550"/>
      <c r="Q13" s="550"/>
      <c r="R13" s="551"/>
      <c r="S13" s="552" t="str">
        <f>IF(ISBLANK(入力フォーム!H23), "", IF(入力フォーム!H23="その他", 入力フォーム!H24, 入力フォーム!H23))</f>
        <v/>
      </c>
      <c r="T13" s="553"/>
      <c r="U13" s="553"/>
      <c r="V13" s="553"/>
      <c r="W13" s="553"/>
      <c r="X13" s="553"/>
      <c r="Y13" s="554"/>
      <c r="Z13" s="561" t="str">
        <f>IF(ISBLANK(入力フォーム!H43), "", 入力フォーム!H43)</f>
        <v/>
      </c>
      <c r="AA13" s="562"/>
      <c r="AB13" s="562"/>
      <c r="AC13" s="562"/>
      <c r="AD13" s="562"/>
      <c r="AE13" s="562"/>
      <c r="AF13" s="562"/>
      <c r="AG13" s="562"/>
      <c r="AH13" s="562"/>
      <c r="AI13" s="562"/>
      <c r="AJ13" s="562"/>
      <c r="AK13" s="562"/>
      <c r="AL13" s="562"/>
      <c r="AM13" s="562"/>
      <c r="AN13" s="562"/>
      <c r="AO13" s="562"/>
      <c r="AP13" s="562"/>
      <c r="AQ13" s="562"/>
      <c r="AR13" s="562"/>
      <c r="AS13" s="562"/>
      <c r="AT13" s="563"/>
    </row>
    <row r="14" spans="1:53" ht="18" customHeight="1" x14ac:dyDescent="0.15">
      <c r="A14" s="564" t="s">
        <v>8097</v>
      </c>
      <c r="B14" s="565"/>
      <c r="C14" s="565"/>
      <c r="D14" s="565"/>
      <c r="E14" s="565"/>
      <c r="F14" s="565"/>
      <c r="G14" s="565"/>
      <c r="H14" s="545" t="str">
        <f>IF(ISBLANK(入力フォーム!H21), "", 入力フォーム!H21)</f>
        <v/>
      </c>
      <c r="I14" s="545"/>
      <c r="J14" s="545"/>
      <c r="K14" s="545"/>
      <c r="L14" s="545"/>
      <c r="M14" s="545"/>
      <c r="N14" s="545"/>
      <c r="O14" s="545"/>
      <c r="P14" s="545"/>
      <c r="Q14" s="545"/>
      <c r="R14" s="566"/>
      <c r="S14" s="555"/>
      <c r="T14" s="556"/>
      <c r="U14" s="556"/>
      <c r="V14" s="556"/>
      <c r="W14" s="556"/>
      <c r="X14" s="556"/>
      <c r="Y14" s="557"/>
      <c r="Z14" s="564" t="s">
        <v>8097</v>
      </c>
      <c r="AA14" s="565"/>
      <c r="AB14" s="565"/>
      <c r="AC14" s="565"/>
      <c r="AD14" s="565"/>
      <c r="AE14" s="565"/>
      <c r="AF14" s="565"/>
      <c r="AG14" s="567" t="str">
        <f>IF(ISBLANK(入力フォーム!H44), "", 入力フォーム!H44)</f>
        <v/>
      </c>
      <c r="AH14" s="567"/>
      <c r="AI14" s="567"/>
      <c r="AJ14" s="567"/>
      <c r="AK14" s="567"/>
      <c r="AL14" s="567"/>
      <c r="AM14" s="567"/>
      <c r="AN14" s="567"/>
      <c r="AO14" s="567"/>
      <c r="AP14" s="567"/>
      <c r="AQ14" s="567"/>
      <c r="AR14" s="567"/>
      <c r="AS14" s="567"/>
      <c r="AT14" s="568"/>
    </row>
    <row r="15" spans="1:53" ht="18" customHeight="1" x14ac:dyDescent="0.15">
      <c r="A15" s="144" t="s">
        <v>8407</v>
      </c>
      <c r="B15" s="145"/>
      <c r="C15" s="145"/>
      <c r="D15" s="197" t="str">
        <f>IF(入力フォーム!H19="個人","☑","□")</f>
        <v>□</v>
      </c>
      <c r="E15" s="146" t="s">
        <v>7837</v>
      </c>
      <c r="F15" s="145"/>
      <c r="G15" s="145"/>
      <c r="H15" s="197" t="str">
        <f>IF(入力フォーム!H19="法人","☑","□")</f>
        <v>□</v>
      </c>
      <c r="I15" s="146" t="s">
        <v>7838</v>
      </c>
      <c r="J15" s="145"/>
      <c r="K15" s="145"/>
      <c r="L15" s="145"/>
      <c r="M15" s="145"/>
      <c r="N15" s="147"/>
      <c r="O15" s="147"/>
      <c r="P15" s="147"/>
      <c r="Q15" s="147"/>
      <c r="R15" s="148"/>
      <c r="S15" s="558"/>
      <c r="T15" s="559"/>
      <c r="U15" s="559"/>
      <c r="V15" s="559"/>
      <c r="W15" s="559"/>
      <c r="X15" s="559"/>
      <c r="Y15" s="560"/>
      <c r="Z15" s="144" t="s">
        <v>8407</v>
      </c>
      <c r="AA15" s="145"/>
      <c r="AB15" s="145"/>
      <c r="AC15" s="197" t="str">
        <f>IF(入力フォーム!H42="個人","☑","□")</f>
        <v>□</v>
      </c>
      <c r="AD15" s="146" t="s">
        <v>7837</v>
      </c>
      <c r="AE15" s="145"/>
      <c r="AF15" s="145"/>
      <c r="AG15" s="197" t="str">
        <f>IF(入力フォーム!H42="法人","☑","□")</f>
        <v>□</v>
      </c>
      <c r="AH15" s="146" t="s">
        <v>7838</v>
      </c>
      <c r="AI15" s="145"/>
      <c r="AJ15" s="145"/>
      <c r="AK15" s="145"/>
      <c r="AL15" s="145"/>
      <c r="AM15" s="147"/>
      <c r="AN15" s="147"/>
      <c r="AO15" s="147"/>
      <c r="AP15" s="147"/>
      <c r="AQ15" s="147"/>
      <c r="AR15" s="147"/>
      <c r="AS15" s="147"/>
      <c r="AT15" s="149"/>
    </row>
    <row r="16" spans="1:53" ht="18" customHeight="1" x14ac:dyDescent="0.15">
      <c r="A16" s="138" t="s">
        <v>8464</v>
      </c>
      <c r="B16" s="139"/>
      <c r="C16" s="139"/>
      <c r="D16" s="139"/>
      <c r="E16" s="139"/>
      <c r="F16" s="139"/>
      <c r="G16" s="139"/>
      <c r="H16" s="139"/>
      <c r="I16" s="139"/>
      <c r="J16" s="139"/>
      <c r="K16" s="139"/>
      <c r="L16" s="139"/>
      <c r="M16" s="139"/>
      <c r="N16" s="139"/>
      <c r="O16" s="139"/>
      <c r="P16" s="139"/>
      <c r="Q16" s="139"/>
      <c r="R16" s="150"/>
      <c r="S16" s="582" t="str">
        <f>IF(入力フォーム!H25="該当","☑","□")</f>
        <v>□</v>
      </c>
      <c r="T16" s="584" t="s">
        <v>8463</v>
      </c>
      <c r="U16" s="584"/>
      <c r="V16" s="584"/>
      <c r="W16" s="584"/>
      <c r="X16" s="585" t="s">
        <v>8406</v>
      </c>
      <c r="Y16" s="586"/>
      <c r="Z16" s="138" t="s">
        <v>8462</v>
      </c>
      <c r="AA16" s="139"/>
      <c r="AB16" s="139"/>
      <c r="AC16" s="139"/>
      <c r="AD16" s="139"/>
      <c r="AE16" s="139"/>
      <c r="AF16" s="139"/>
      <c r="AG16" s="139"/>
      <c r="AH16" s="139"/>
      <c r="AI16" s="139"/>
      <c r="AJ16" s="139"/>
      <c r="AK16" s="139"/>
      <c r="AL16" s="139"/>
      <c r="AM16" s="139"/>
      <c r="AN16" s="139"/>
      <c r="AO16" s="139"/>
      <c r="AP16" s="139"/>
      <c r="AQ16" s="139"/>
      <c r="AR16" s="139"/>
      <c r="AS16" s="139"/>
      <c r="AT16" s="151"/>
      <c r="AV16" s="152"/>
      <c r="AW16" s="152"/>
      <c r="AX16" s="152"/>
      <c r="AY16" s="152"/>
      <c r="AZ16" s="152"/>
      <c r="BA16" s="152"/>
    </row>
    <row r="17" spans="1:82" ht="17.100000000000001" customHeight="1" x14ac:dyDescent="0.15">
      <c r="A17" s="153" t="s">
        <v>0</v>
      </c>
      <c r="B17" s="589" t="str">
        <f>IF(ISBLANK(入力フォーム!H14), "", 入力フォーム!H14)</f>
        <v/>
      </c>
      <c r="C17" s="589"/>
      <c r="D17" s="589"/>
      <c r="E17" s="589"/>
      <c r="F17" s="154"/>
      <c r="G17" s="154"/>
      <c r="H17" s="154"/>
      <c r="I17" s="154"/>
      <c r="J17" s="154"/>
      <c r="K17" s="154"/>
      <c r="L17" s="154"/>
      <c r="M17" s="154"/>
      <c r="N17" s="154"/>
      <c r="O17" s="154"/>
      <c r="P17" s="154"/>
      <c r="Q17" s="154"/>
      <c r="R17" s="155"/>
      <c r="S17" s="583"/>
      <c r="T17" s="584"/>
      <c r="U17" s="584"/>
      <c r="V17" s="584"/>
      <c r="W17" s="584"/>
      <c r="X17" s="587"/>
      <c r="Y17" s="588"/>
      <c r="Z17" s="153" t="s">
        <v>8473</v>
      </c>
      <c r="AA17" s="545" t="str">
        <f>IF(ISBLANK(入力フォーム!H37), "", 入力フォーム!H37)</f>
        <v/>
      </c>
      <c r="AB17" s="545"/>
      <c r="AC17" s="545"/>
      <c r="AD17" s="545"/>
      <c r="AE17" s="154"/>
      <c r="AF17" s="154"/>
      <c r="AG17" s="154"/>
      <c r="AH17" s="154"/>
      <c r="AI17" s="154"/>
      <c r="AJ17" s="154"/>
      <c r="AK17" s="154"/>
      <c r="AL17" s="154"/>
      <c r="AM17" s="154"/>
      <c r="AN17" s="154"/>
      <c r="AO17" s="154"/>
      <c r="AP17" s="154"/>
      <c r="AQ17" s="154"/>
      <c r="AR17" s="154"/>
      <c r="AS17" s="154"/>
      <c r="AT17" s="156"/>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row>
    <row r="18" spans="1:82" ht="17.100000000000001" customHeight="1" x14ac:dyDescent="0.15">
      <c r="A18" s="621" t="str">
        <f>IF(ISBLANK(入力フォーム!H15), "", IF(入力フォーム!H15="国外", 入力フォーム!H17&amp;入力フォーム!H18, 入力フォーム!H15&amp;入力フォーム!H16&amp;入力フォーム!H17&amp;入力フォーム!H18))</f>
        <v/>
      </c>
      <c r="B18" s="622"/>
      <c r="C18" s="622"/>
      <c r="D18" s="622"/>
      <c r="E18" s="622"/>
      <c r="F18" s="622"/>
      <c r="G18" s="622"/>
      <c r="H18" s="622"/>
      <c r="I18" s="622"/>
      <c r="J18" s="622"/>
      <c r="K18" s="622"/>
      <c r="L18" s="622"/>
      <c r="M18" s="622"/>
      <c r="N18" s="622"/>
      <c r="O18" s="622"/>
      <c r="P18" s="622"/>
      <c r="Q18" s="622"/>
      <c r="R18" s="623"/>
      <c r="S18" s="546" t="s">
        <v>8096</v>
      </c>
      <c r="T18" s="547"/>
      <c r="U18" s="547"/>
      <c r="V18" s="547"/>
      <c r="W18" s="547"/>
      <c r="X18" s="547"/>
      <c r="Y18" s="548"/>
      <c r="Z18" s="621" t="str">
        <f>IF(ISBLANK(入力フォーム!H38), "", IF(入力フォーム!H38="国外", 入力フォーム!H40&amp;入力フォーム!H41, 入力フォーム!H38&amp;入力フォーム!H39&amp;入力フォーム!H40&amp;入力フォーム!H41))</f>
        <v/>
      </c>
      <c r="AA18" s="622"/>
      <c r="AB18" s="622"/>
      <c r="AC18" s="622"/>
      <c r="AD18" s="622"/>
      <c r="AE18" s="622"/>
      <c r="AF18" s="622"/>
      <c r="AG18" s="622"/>
      <c r="AH18" s="622"/>
      <c r="AI18" s="622"/>
      <c r="AJ18" s="622"/>
      <c r="AK18" s="622"/>
      <c r="AL18" s="622"/>
      <c r="AM18" s="622"/>
      <c r="AN18" s="622"/>
      <c r="AO18" s="622"/>
      <c r="AP18" s="622"/>
      <c r="AQ18" s="622"/>
      <c r="AR18" s="622"/>
      <c r="AS18" s="622"/>
      <c r="AT18" s="627"/>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row>
    <row r="19" spans="1:82" ht="17.100000000000001" customHeight="1" x14ac:dyDescent="0.15">
      <c r="A19" s="621"/>
      <c r="B19" s="622"/>
      <c r="C19" s="622"/>
      <c r="D19" s="622"/>
      <c r="E19" s="622"/>
      <c r="F19" s="622"/>
      <c r="G19" s="622"/>
      <c r="H19" s="622"/>
      <c r="I19" s="622"/>
      <c r="J19" s="622"/>
      <c r="K19" s="622"/>
      <c r="L19" s="622"/>
      <c r="M19" s="622"/>
      <c r="N19" s="622"/>
      <c r="O19" s="622"/>
      <c r="P19" s="622"/>
      <c r="Q19" s="622"/>
      <c r="R19" s="623"/>
      <c r="S19" s="198" t="str">
        <f>IF(入力フォーム!H30="不動産業","☑","□")</f>
        <v>□</v>
      </c>
      <c r="T19" s="157" t="s">
        <v>8041</v>
      </c>
      <c r="U19" s="130"/>
      <c r="V19" s="130"/>
      <c r="W19" s="130"/>
      <c r="X19" s="130"/>
      <c r="Y19" s="158"/>
      <c r="Z19" s="621"/>
      <c r="AA19" s="622"/>
      <c r="AB19" s="622"/>
      <c r="AC19" s="622"/>
      <c r="AD19" s="622"/>
      <c r="AE19" s="622"/>
      <c r="AF19" s="622"/>
      <c r="AG19" s="622"/>
      <c r="AH19" s="622"/>
      <c r="AI19" s="622"/>
      <c r="AJ19" s="622"/>
      <c r="AK19" s="622"/>
      <c r="AL19" s="622"/>
      <c r="AM19" s="622"/>
      <c r="AN19" s="622"/>
      <c r="AO19" s="622"/>
      <c r="AP19" s="622"/>
      <c r="AQ19" s="622"/>
      <c r="AR19" s="622"/>
      <c r="AS19" s="622"/>
      <c r="AT19" s="627"/>
    </row>
    <row r="20" spans="1:82" ht="17.100000000000001" customHeight="1" thickBot="1" x14ac:dyDescent="0.2">
      <c r="A20" s="624"/>
      <c r="B20" s="625"/>
      <c r="C20" s="625"/>
      <c r="D20" s="625"/>
      <c r="E20" s="625"/>
      <c r="F20" s="625"/>
      <c r="G20" s="625"/>
      <c r="H20" s="625"/>
      <c r="I20" s="625"/>
      <c r="J20" s="625"/>
      <c r="K20" s="625"/>
      <c r="L20" s="625"/>
      <c r="M20" s="625"/>
      <c r="N20" s="625"/>
      <c r="O20" s="625"/>
      <c r="P20" s="625"/>
      <c r="Q20" s="625"/>
      <c r="R20" s="626"/>
      <c r="S20" s="198" t="str">
        <f>IF(入力フォーム!H30="建設業","☑","□")</f>
        <v>□</v>
      </c>
      <c r="T20" s="126" t="s">
        <v>8042</v>
      </c>
      <c r="U20" s="130"/>
      <c r="V20" s="130"/>
      <c r="W20" s="130"/>
      <c r="X20" s="130"/>
      <c r="Y20" s="158"/>
      <c r="Z20" s="628"/>
      <c r="AA20" s="629"/>
      <c r="AB20" s="629"/>
      <c r="AC20" s="629"/>
      <c r="AD20" s="629"/>
      <c r="AE20" s="629"/>
      <c r="AF20" s="629"/>
      <c r="AG20" s="629"/>
      <c r="AH20" s="629"/>
      <c r="AI20" s="629"/>
      <c r="AJ20" s="629"/>
      <c r="AK20" s="629"/>
      <c r="AL20" s="629"/>
      <c r="AM20" s="629"/>
      <c r="AN20" s="629"/>
      <c r="AO20" s="629"/>
      <c r="AP20" s="629"/>
      <c r="AQ20" s="629"/>
      <c r="AR20" s="629"/>
      <c r="AS20" s="629"/>
      <c r="AT20" s="630"/>
    </row>
    <row r="21" spans="1:82" ht="17.100000000000001" customHeight="1" x14ac:dyDescent="0.15">
      <c r="A21" s="612" t="s">
        <v>8408</v>
      </c>
      <c r="B21" s="613"/>
      <c r="C21" s="613"/>
      <c r="D21" s="614"/>
      <c r="E21" s="615" t="str">
        <f>IF(ISBLANK(入力フォーム!H22), "", 入力フォーム!H22)</f>
        <v/>
      </c>
      <c r="F21" s="615"/>
      <c r="G21" s="615"/>
      <c r="H21" s="615"/>
      <c r="I21" s="615"/>
      <c r="J21" s="615"/>
      <c r="K21" s="615"/>
      <c r="L21" s="615"/>
      <c r="M21" s="615"/>
      <c r="N21" s="615"/>
      <c r="O21" s="615"/>
      <c r="P21" s="615"/>
      <c r="Q21" s="615"/>
      <c r="R21" s="616"/>
      <c r="S21" s="198" t="str">
        <f>IF(入力フォーム!H30="金融保険業","☑","□")</f>
        <v>□</v>
      </c>
      <c r="T21" s="126" t="s">
        <v>8043</v>
      </c>
      <c r="U21" s="159"/>
      <c r="V21" s="130"/>
      <c r="W21" s="130"/>
      <c r="X21" s="159"/>
      <c r="Y21" s="160"/>
      <c r="Z21" s="617" t="s">
        <v>8596</v>
      </c>
      <c r="AA21" s="618"/>
      <c r="AB21" s="618"/>
      <c r="AC21" s="618"/>
      <c r="AD21" s="618"/>
      <c r="AE21" s="618"/>
      <c r="AF21" s="618"/>
      <c r="AG21" s="618"/>
      <c r="AH21" s="618"/>
      <c r="AI21" s="618"/>
      <c r="AJ21" s="618"/>
      <c r="AK21" s="618"/>
      <c r="AL21" s="618"/>
      <c r="AM21" s="618"/>
      <c r="AN21" s="618"/>
      <c r="AO21" s="618"/>
      <c r="AP21" s="618"/>
      <c r="AQ21" s="618"/>
      <c r="AR21" s="618"/>
      <c r="AS21" s="618"/>
      <c r="AT21" s="618"/>
    </row>
    <row r="22" spans="1:82" ht="17.100000000000001" customHeight="1" x14ac:dyDescent="0.15">
      <c r="A22" s="619" t="s">
        <v>8409</v>
      </c>
      <c r="B22" s="620"/>
      <c r="C22" s="620"/>
      <c r="D22" s="620"/>
      <c r="E22" s="620"/>
      <c r="F22" s="620"/>
      <c r="G22" s="620"/>
      <c r="H22" s="620"/>
      <c r="I22" s="620"/>
      <c r="J22" s="620"/>
      <c r="K22" s="620"/>
      <c r="L22" s="620"/>
      <c r="M22" s="620"/>
      <c r="N22" s="620"/>
      <c r="O22" s="620"/>
      <c r="P22" s="620"/>
      <c r="Q22" s="620"/>
      <c r="R22" s="620"/>
      <c r="S22" s="198" t="str">
        <f>IF(入力フォーム!H30="製造業","☑","□")</f>
        <v>□</v>
      </c>
      <c r="T22" s="126" t="s">
        <v>8044</v>
      </c>
      <c r="U22" s="130"/>
      <c r="V22" s="130"/>
      <c r="W22" s="130"/>
      <c r="X22" s="130"/>
      <c r="Y22" s="158"/>
      <c r="Z22" s="602" t="s">
        <v>8597</v>
      </c>
      <c r="AA22" s="603"/>
      <c r="AB22" s="603"/>
      <c r="AC22" s="603"/>
      <c r="AD22" s="603"/>
      <c r="AE22" s="603"/>
      <c r="AF22" s="603"/>
      <c r="AG22" s="603"/>
      <c r="AH22" s="603"/>
      <c r="AI22" s="603"/>
      <c r="AJ22" s="603"/>
      <c r="AK22" s="603"/>
      <c r="AL22" s="603"/>
      <c r="AM22" s="603"/>
      <c r="AN22" s="603"/>
      <c r="AO22" s="603"/>
      <c r="AP22" s="603"/>
      <c r="AQ22" s="603"/>
      <c r="AR22" s="603"/>
      <c r="AS22" s="603"/>
      <c r="AT22" s="603"/>
    </row>
    <row r="23" spans="1:82" ht="17.100000000000001" customHeight="1" x14ac:dyDescent="0.15">
      <c r="A23" s="596" t="str">
        <f>IF(ISBLANK(入力フォーム!H27), "", 入力フォーム!H27)</f>
        <v/>
      </c>
      <c r="B23" s="597"/>
      <c r="C23" s="597"/>
      <c r="D23" s="597"/>
      <c r="E23" s="597"/>
      <c r="F23" s="597"/>
      <c r="G23" s="597"/>
      <c r="H23" s="597"/>
      <c r="I23" s="597"/>
      <c r="J23" s="597"/>
      <c r="K23" s="597"/>
      <c r="L23" s="597"/>
      <c r="M23" s="597"/>
      <c r="N23" s="597"/>
      <c r="O23" s="597"/>
      <c r="P23" s="597"/>
      <c r="Q23" s="597"/>
      <c r="R23" s="598"/>
      <c r="S23" s="198" t="str">
        <f>IF(入力フォーム!H30="商業","☑","□")</f>
        <v>□</v>
      </c>
      <c r="T23" s="157" t="s">
        <v>8045</v>
      </c>
      <c r="U23" s="130"/>
      <c r="V23" s="130"/>
      <c r="W23" s="130"/>
      <c r="X23" s="130"/>
      <c r="Y23" s="158"/>
      <c r="Z23" s="602" t="s">
        <v>8598</v>
      </c>
      <c r="AA23" s="603"/>
      <c r="AB23" s="603"/>
      <c r="AC23" s="603"/>
      <c r="AD23" s="603"/>
      <c r="AE23" s="603"/>
      <c r="AF23" s="603"/>
      <c r="AG23" s="603"/>
      <c r="AH23" s="603"/>
      <c r="AI23" s="603"/>
      <c r="AJ23" s="603"/>
      <c r="AK23" s="603"/>
      <c r="AL23" s="603"/>
      <c r="AM23" s="603"/>
      <c r="AN23" s="603"/>
      <c r="AO23" s="603"/>
      <c r="AP23" s="603"/>
      <c r="AQ23" s="603"/>
      <c r="AR23" s="603"/>
      <c r="AS23" s="603"/>
      <c r="AT23" s="603"/>
    </row>
    <row r="24" spans="1:82" ht="15.6" customHeight="1" x14ac:dyDescent="0.15">
      <c r="A24" s="599"/>
      <c r="B24" s="600"/>
      <c r="C24" s="600"/>
      <c r="D24" s="600"/>
      <c r="E24" s="600"/>
      <c r="F24" s="600"/>
      <c r="G24" s="600"/>
      <c r="H24" s="600"/>
      <c r="I24" s="600"/>
      <c r="J24" s="600"/>
      <c r="K24" s="600"/>
      <c r="L24" s="600"/>
      <c r="M24" s="600"/>
      <c r="N24" s="600"/>
      <c r="O24" s="600"/>
      <c r="P24" s="600"/>
      <c r="Q24" s="600"/>
      <c r="R24" s="601"/>
      <c r="S24" s="198" t="str">
        <f>IF(入力フォーム!H30="運輸業","☑","□")</f>
        <v>□</v>
      </c>
      <c r="T24" s="126" t="s">
        <v>8046</v>
      </c>
      <c r="U24" s="161"/>
      <c r="V24" s="161"/>
      <c r="W24" s="161"/>
      <c r="X24" s="161"/>
      <c r="Y24" s="162"/>
      <c r="Z24" s="602" t="s">
        <v>8599</v>
      </c>
      <c r="AA24" s="603"/>
      <c r="AB24" s="603"/>
      <c r="AC24" s="603"/>
      <c r="AD24" s="603"/>
      <c r="AE24" s="603"/>
      <c r="AF24" s="603"/>
      <c r="AG24" s="603"/>
      <c r="AH24" s="603"/>
      <c r="AI24" s="603"/>
      <c r="AJ24" s="603"/>
      <c r="AK24" s="603"/>
      <c r="AL24" s="603"/>
      <c r="AM24" s="603"/>
      <c r="AN24" s="603"/>
      <c r="AO24" s="603"/>
      <c r="AP24" s="603"/>
      <c r="AQ24" s="603"/>
      <c r="AR24" s="603"/>
      <c r="AS24" s="603"/>
      <c r="AT24" s="603"/>
    </row>
    <row r="25" spans="1:82" ht="15.6" customHeight="1" x14ac:dyDescent="0.15">
      <c r="A25" s="604" t="s">
        <v>8408</v>
      </c>
      <c r="B25" s="605"/>
      <c r="C25" s="605"/>
      <c r="D25" s="606"/>
      <c r="E25" s="607" t="str">
        <f>IF(ISBLANK(入力フォーム!H28), "", 入力フォーム!H28)</f>
        <v/>
      </c>
      <c r="F25" s="608"/>
      <c r="G25" s="608"/>
      <c r="H25" s="608"/>
      <c r="I25" s="608"/>
      <c r="J25" s="608"/>
      <c r="K25" s="608"/>
      <c r="L25" s="608"/>
      <c r="M25" s="608"/>
      <c r="N25" s="608"/>
      <c r="O25" s="608"/>
      <c r="P25" s="608"/>
      <c r="Q25" s="608"/>
      <c r="R25" s="609"/>
      <c r="S25" s="198" t="str">
        <f>IF(入力フォーム!H30="その他","☑","□")</f>
        <v>□</v>
      </c>
      <c r="T25" s="126" t="s">
        <v>8002</v>
      </c>
      <c r="U25" s="161"/>
      <c r="V25" s="161"/>
      <c r="W25" s="161"/>
      <c r="X25" s="161"/>
      <c r="Y25" s="158"/>
      <c r="Z25" s="610" t="s">
        <v>8421</v>
      </c>
      <c r="AA25" s="611"/>
      <c r="AB25" s="611"/>
      <c r="AC25" s="611"/>
      <c r="AD25" s="611"/>
      <c r="AE25" s="611"/>
      <c r="AF25" s="611"/>
      <c r="AG25" s="611"/>
      <c r="AH25" s="611"/>
      <c r="AI25" s="611"/>
      <c r="AJ25" s="611"/>
      <c r="AK25" s="611"/>
      <c r="AL25" s="611"/>
      <c r="AM25" s="611"/>
      <c r="AN25" s="611"/>
      <c r="AO25" s="611"/>
      <c r="AP25" s="611"/>
      <c r="AQ25" s="611"/>
      <c r="AR25" s="611"/>
      <c r="AS25" s="611"/>
      <c r="AT25" s="611"/>
    </row>
    <row r="26" spans="1:82" ht="15.6" customHeight="1" thickBot="1" x14ac:dyDescent="0.2">
      <c r="A26" s="640" t="s">
        <v>8095</v>
      </c>
      <c r="B26" s="641"/>
      <c r="C26" s="641"/>
      <c r="D26" s="641"/>
      <c r="E26" s="642" t="str">
        <f>IF(ISBLANK(入力フォーム!H29), "", 入力フォーム!H29)</f>
        <v/>
      </c>
      <c r="F26" s="643"/>
      <c r="G26" s="643"/>
      <c r="H26" s="643"/>
      <c r="I26" s="643"/>
      <c r="J26" s="643"/>
      <c r="K26" s="643"/>
      <c r="L26" s="643"/>
      <c r="M26" s="643"/>
      <c r="N26" s="643"/>
      <c r="O26" s="643"/>
      <c r="P26" s="643"/>
      <c r="Q26" s="643"/>
      <c r="R26" s="644"/>
      <c r="S26" s="163"/>
      <c r="T26" s="645" t="str">
        <f>IF(ISBLANK(入力フォーム!H31), "", 入力フォーム!H31)</f>
        <v/>
      </c>
      <c r="U26" s="645"/>
      <c r="V26" s="645"/>
      <c r="W26" s="645"/>
      <c r="X26" s="645"/>
      <c r="Y26" s="164"/>
      <c r="Z26" s="646"/>
      <c r="AA26" s="647"/>
      <c r="AB26" s="647"/>
      <c r="AC26" s="647"/>
      <c r="AD26" s="647"/>
      <c r="AE26" s="647"/>
      <c r="AF26" s="647"/>
      <c r="AG26" s="647"/>
      <c r="AH26" s="647"/>
      <c r="AI26" s="647"/>
      <c r="AJ26" s="647"/>
      <c r="AK26" s="647"/>
      <c r="AL26" s="647"/>
      <c r="AM26" s="647"/>
      <c r="AN26" s="647"/>
      <c r="AO26" s="647"/>
      <c r="AP26" s="647"/>
      <c r="AQ26" s="647"/>
      <c r="AR26" s="647"/>
      <c r="AS26" s="647"/>
      <c r="AT26" s="647"/>
    </row>
    <row r="27" spans="1:82" ht="7.5" customHeight="1" x14ac:dyDescent="0.15">
      <c r="A27" s="165"/>
      <c r="B27" s="165"/>
      <c r="C27" s="165"/>
      <c r="D27" s="165"/>
      <c r="E27" s="165"/>
      <c r="F27" s="166"/>
      <c r="G27" s="166"/>
      <c r="H27" s="166"/>
      <c r="I27" s="166"/>
      <c r="J27" s="166"/>
      <c r="K27" s="166"/>
      <c r="L27" s="166"/>
      <c r="M27" s="166"/>
      <c r="N27" s="166"/>
      <c r="O27" s="166"/>
      <c r="P27" s="166"/>
      <c r="Q27" s="166"/>
      <c r="R27" s="166"/>
      <c r="S27" s="154"/>
      <c r="T27" s="154"/>
      <c r="U27" s="130"/>
      <c r="V27" s="130"/>
      <c r="W27" s="130"/>
      <c r="X27" s="130"/>
      <c r="Y27" s="130"/>
      <c r="Z27" s="648"/>
      <c r="AA27" s="648"/>
      <c r="AB27" s="648"/>
      <c r="AC27" s="648"/>
      <c r="AD27" s="648"/>
      <c r="AE27" s="648"/>
      <c r="AF27" s="648"/>
      <c r="AG27" s="648"/>
      <c r="AH27" s="648"/>
      <c r="AI27" s="648"/>
      <c r="AJ27" s="648"/>
      <c r="AK27" s="648"/>
      <c r="AL27" s="648"/>
      <c r="AM27" s="648"/>
      <c r="AN27" s="648"/>
      <c r="AO27" s="648"/>
      <c r="AP27" s="648"/>
      <c r="AQ27" s="648"/>
      <c r="AR27" s="648"/>
      <c r="AS27" s="648"/>
      <c r="AT27" s="648"/>
    </row>
    <row r="28" spans="1:82" ht="18" customHeight="1" thickBot="1" x14ac:dyDescent="0.2">
      <c r="A28" s="134" t="s">
        <v>8461</v>
      </c>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row>
    <row r="29" spans="1:82" ht="18" customHeight="1" x14ac:dyDescent="0.15">
      <c r="A29" s="649" t="s">
        <v>8410</v>
      </c>
      <c r="B29" s="650"/>
      <c r="C29" s="650"/>
      <c r="D29" s="650"/>
      <c r="E29" s="650"/>
      <c r="F29" s="650"/>
      <c r="G29" s="650"/>
      <c r="H29" s="650"/>
      <c r="I29" s="650"/>
      <c r="J29" s="650"/>
      <c r="K29" s="650"/>
      <c r="L29" s="650"/>
      <c r="M29" s="650"/>
      <c r="N29" s="650"/>
      <c r="O29" s="650"/>
      <c r="P29" s="650"/>
      <c r="Q29" s="650"/>
      <c r="R29" s="650"/>
      <c r="S29" s="650"/>
      <c r="T29" s="651"/>
      <c r="U29" s="655" t="s">
        <v>8411</v>
      </c>
      <c r="V29" s="650"/>
      <c r="W29" s="650"/>
      <c r="X29" s="651"/>
      <c r="Y29" s="657" t="s">
        <v>8412</v>
      </c>
      <c r="Z29" s="658"/>
      <c r="AA29" s="658"/>
      <c r="AB29" s="659"/>
      <c r="AC29" s="655" t="s">
        <v>8613</v>
      </c>
      <c r="AD29" s="650"/>
      <c r="AE29" s="650"/>
      <c r="AF29" s="650"/>
      <c r="AG29" s="650"/>
      <c r="AH29" s="665" t="s">
        <v>8460</v>
      </c>
      <c r="AI29" s="666"/>
      <c r="AJ29" s="667"/>
      <c r="AK29" s="655" t="s">
        <v>8413</v>
      </c>
      <c r="AL29" s="650"/>
      <c r="AM29" s="650"/>
      <c r="AN29" s="650"/>
      <c r="AO29" s="651"/>
      <c r="AP29" s="655" t="s">
        <v>8459</v>
      </c>
      <c r="AQ29" s="650"/>
      <c r="AR29" s="650"/>
      <c r="AS29" s="650"/>
      <c r="AT29" s="671"/>
    </row>
    <row r="30" spans="1:82" ht="29.45" customHeight="1" x14ac:dyDescent="0.15">
      <c r="A30" s="652"/>
      <c r="B30" s="653"/>
      <c r="C30" s="653"/>
      <c r="D30" s="653"/>
      <c r="E30" s="653"/>
      <c r="F30" s="653"/>
      <c r="G30" s="653"/>
      <c r="H30" s="653"/>
      <c r="I30" s="653"/>
      <c r="J30" s="653"/>
      <c r="K30" s="653"/>
      <c r="L30" s="653"/>
      <c r="M30" s="653"/>
      <c r="N30" s="653"/>
      <c r="O30" s="653"/>
      <c r="P30" s="653"/>
      <c r="Q30" s="653"/>
      <c r="R30" s="653"/>
      <c r="S30" s="653"/>
      <c r="T30" s="654"/>
      <c r="U30" s="656"/>
      <c r="V30" s="653"/>
      <c r="W30" s="653"/>
      <c r="X30" s="654"/>
      <c r="Y30" s="660"/>
      <c r="Z30" s="661"/>
      <c r="AA30" s="661"/>
      <c r="AB30" s="662"/>
      <c r="AC30" s="663"/>
      <c r="AD30" s="664"/>
      <c r="AE30" s="664"/>
      <c r="AF30" s="664"/>
      <c r="AG30" s="664"/>
      <c r="AH30" s="668"/>
      <c r="AI30" s="669"/>
      <c r="AJ30" s="670"/>
      <c r="AK30" s="656"/>
      <c r="AL30" s="653"/>
      <c r="AM30" s="653"/>
      <c r="AN30" s="653"/>
      <c r="AO30" s="654"/>
      <c r="AP30" s="656"/>
      <c r="AQ30" s="653"/>
      <c r="AR30" s="653"/>
      <c r="AS30" s="653"/>
      <c r="AT30" s="672"/>
    </row>
    <row r="31" spans="1:82" ht="23.45" customHeight="1" x14ac:dyDescent="0.15">
      <c r="A31" s="673" t="s">
        <v>8036</v>
      </c>
      <c r="B31" s="674"/>
      <c r="C31" s="677" t="str">
        <f>IF(AND(ISBLANK(入力フォーム!H68), ISBLANK(入力フォーム!H69)), "", 入力フォーム!H67 &amp; 入力フォーム!H68 &amp; 入力フォーム!H69)</f>
        <v/>
      </c>
      <c r="D31" s="678"/>
      <c r="E31" s="678"/>
      <c r="F31" s="678"/>
      <c r="G31" s="678"/>
      <c r="H31" s="678"/>
      <c r="I31" s="678"/>
      <c r="J31" s="678"/>
      <c r="K31" s="678"/>
      <c r="L31" s="678"/>
      <c r="M31" s="678"/>
      <c r="N31" s="678"/>
      <c r="O31" s="678"/>
      <c r="P31" s="678"/>
      <c r="Q31" s="678"/>
      <c r="R31" s="678"/>
      <c r="S31" s="678"/>
      <c r="T31" s="679"/>
      <c r="U31" s="680" t="str">
        <f>IF(ISBLANK(入力フォーム!H72), "", 入力フォーム!H72)</f>
        <v/>
      </c>
      <c r="V31" s="681"/>
      <c r="W31" s="681"/>
      <c r="X31" s="682"/>
      <c r="Y31" s="683" t="str">
        <f>IF(ISBLANK(入力フォーム!H75), "", 入力フォーム!H75)</f>
        <v/>
      </c>
      <c r="Z31" s="684"/>
      <c r="AA31" s="684"/>
      <c r="AB31" s="685"/>
      <c r="AC31" s="686" t="str">
        <f>IF(ISBLANK(入力フォーム!H76), "", 入力フォーム!H76)</f>
        <v/>
      </c>
      <c r="AD31" s="687"/>
      <c r="AE31" s="687"/>
      <c r="AF31" s="687"/>
      <c r="AG31" s="687"/>
      <c r="AH31" s="690" t="str">
        <f>IF(ISBLANK(入力フォーム!H77), "", 入力フォーム!H77)</f>
        <v/>
      </c>
      <c r="AI31" s="691"/>
      <c r="AJ31" s="692"/>
      <c r="AK31" s="632" t="str">
        <f>IF(ISBLANK(入力フォーム!H78), "", 入力フォーム!H78)</f>
        <v/>
      </c>
      <c r="AL31" s="633"/>
      <c r="AM31" s="633"/>
      <c r="AN31" s="633"/>
      <c r="AO31" s="634"/>
      <c r="AP31" s="632" t="str">
        <f>IF(ISBLANK(入力フォーム!H79), "", 入力フォーム!H79)</f>
        <v/>
      </c>
      <c r="AQ31" s="633"/>
      <c r="AR31" s="633"/>
      <c r="AS31" s="633"/>
      <c r="AT31" s="638"/>
    </row>
    <row r="32" spans="1:82" ht="23.45" customHeight="1" x14ac:dyDescent="0.15">
      <c r="A32" s="675"/>
      <c r="B32" s="676"/>
      <c r="C32" s="705" t="str">
        <f>IF(AND(ISBLANK(入力フォーム!H70), ISBLANK(入力フォーム!H71)), "", 入力フォーム!H67 &amp; 入力フォーム!H70 &amp; 入力フォーム!H71)</f>
        <v/>
      </c>
      <c r="D32" s="706"/>
      <c r="E32" s="706"/>
      <c r="F32" s="706"/>
      <c r="G32" s="706"/>
      <c r="H32" s="706"/>
      <c r="I32" s="706"/>
      <c r="J32" s="706"/>
      <c r="K32" s="706"/>
      <c r="L32" s="706"/>
      <c r="M32" s="706"/>
      <c r="N32" s="706"/>
      <c r="O32" s="706"/>
      <c r="P32" s="706"/>
      <c r="Q32" s="706"/>
      <c r="R32" s="706"/>
      <c r="S32" s="706"/>
      <c r="T32" s="707"/>
      <c r="U32" s="708" t="str">
        <f>IF(ISBLANK(入力フォーム!H73), "", 入力フォーム!H73)</f>
        <v/>
      </c>
      <c r="V32" s="709"/>
      <c r="W32" s="709"/>
      <c r="X32" s="710"/>
      <c r="Y32" s="683"/>
      <c r="Z32" s="684"/>
      <c r="AA32" s="684"/>
      <c r="AB32" s="685"/>
      <c r="AC32" s="688"/>
      <c r="AD32" s="689"/>
      <c r="AE32" s="689"/>
      <c r="AF32" s="689"/>
      <c r="AG32" s="689"/>
      <c r="AH32" s="690"/>
      <c r="AI32" s="691"/>
      <c r="AJ32" s="692"/>
      <c r="AK32" s="635"/>
      <c r="AL32" s="636"/>
      <c r="AM32" s="636"/>
      <c r="AN32" s="636"/>
      <c r="AO32" s="637"/>
      <c r="AP32" s="635"/>
      <c r="AQ32" s="636"/>
      <c r="AR32" s="636"/>
      <c r="AS32" s="636"/>
      <c r="AT32" s="639"/>
    </row>
    <row r="33" spans="1:46" ht="23.45" customHeight="1" x14ac:dyDescent="0.15">
      <c r="A33" s="673" t="s">
        <v>8037</v>
      </c>
      <c r="B33" s="674"/>
      <c r="C33" s="711" t="str">
        <f>IF(AND(ISBLANK(入力フォーム!H84), ISBLANK(入力フォーム!H85)), "", 入力フォーム!H67 &amp; 入力フォーム!H84 &amp; 入力フォーム!H85)</f>
        <v/>
      </c>
      <c r="D33" s="712"/>
      <c r="E33" s="712"/>
      <c r="F33" s="712"/>
      <c r="G33" s="712"/>
      <c r="H33" s="712"/>
      <c r="I33" s="712"/>
      <c r="J33" s="712"/>
      <c r="K33" s="712"/>
      <c r="L33" s="712"/>
      <c r="M33" s="712"/>
      <c r="N33" s="712"/>
      <c r="O33" s="712"/>
      <c r="P33" s="712"/>
      <c r="Q33" s="712"/>
      <c r="R33" s="712"/>
      <c r="S33" s="712"/>
      <c r="T33" s="713"/>
      <c r="U33" s="714" t="str">
        <f>IF(ISBLANK(入力フォーム!H88), "", 入力フォーム!H88)</f>
        <v/>
      </c>
      <c r="V33" s="715"/>
      <c r="W33" s="715"/>
      <c r="X33" s="716"/>
      <c r="Y33" s="717" t="str">
        <f>IF(ISBLANK(入力フォーム!H91), "", 入力フォーム!H91)</f>
        <v/>
      </c>
      <c r="Z33" s="718"/>
      <c r="AA33" s="718"/>
      <c r="AB33" s="719"/>
      <c r="AC33" s="686" t="str">
        <f>IF(ISBLANK(入力フォーム!H92), "", 入力フォーム!H92)</f>
        <v/>
      </c>
      <c r="AD33" s="687"/>
      <c r="AE33" s="687"/>
      <c r="AF33" s="687"/>
      <c r="AG33" s="693"/>
      <c r="AH33" s="695" t="str">
        <f>IF(ISBLANK(入力フォーム!H93), "", 入力フォーム!H93)</f>
        <v/>
      </c>
      <c r="AI33" s="696"/>
      <c r="AJ33" s="697"/>
      <c r="AK33" s="632" t="str">
        <f>IF(ISBLANK(入力フォーム!H94), "", 入力フォーム!H94)</f>
        <v/>
      </c>
      <c r="AL33" s="633"/>
      <c r="AM33" s="633"/>
      <c r="AN33" s="633"/>
      <c r="AO33" s="634"/>
      <c r="AP33" s="632" t="str">
        <f>IF(ISBLANK(入力フォーム!H95), "", 入力フォーム!H95)</f>
        <v/>
      </c>
      <c r="AQ33" s="633"/>
      <c r="AR33" s="633"/>
      <c r="AS33" s="633"/>
      <c r="AT33" s="638"/>
    </row>
    <row r="34" spans="1:46" ht="23.45" customHeight="1" x14ac:dyDescent="0.15">
      <c r="A34" s="675"/>
      <c r="B34" s="676"/>
      <c r="C34" s="701" t="str">
        <f>IF(AND(ISBLANK(入力フォーム!H86), ISBLANK(入力フォーム!H87)), "", 入力フォーム!H67 &amp; 入力フォーム!H86 &amp; 入力フォーム!H87)</f>
        <v/>
      </c>
      <c r="D34" s="615"/>
      <c r="E34" s="615"/>
      <c r="F34" s="615"/>
      <c r="G34" s="615"/>
      <c r="H34" s="615"/>
      <c r="I34" s="615"/>
      <c r="J34" s="615"/>
      <c r="K34" s="615"/>
      <c r="L34" s="615"/>
      <c r="M34" s="615"/>
      <c r="N34" s="615"/>
      <c r="O34" s="615"/>
      <c r="P34" s="615"/>
      <c r="Q34" s="615"/>
      <c r="R34" s="615"/>
      <c r="S34" s="615"/>
      <c r="T34" s="616"/>
      <c r="U34" s="702" t="str">
        <f>IF(ISBLANK(入力フォーム!H89), "", 入力フォーム!H89)</f>
        <v/>
      </c>
      <c r="V34" s="703"/>
      <c r="W34" s="703"/>
      <c r="X34" s="704"/>
      <c r="Y34" s="720"/>
      <c r="Z34" s="721"/>
      <c r="AA34" s="721"/>
      <c r="AB34" s="722"/>
      <c r="AC34" s="688"/>
      <c r="AD34" s="689"/>
      <c r="AE34" s="689"/>
      <c r="AF34" s="689"/>
      <c r="AG34" s="694"/>
      <c r="AH34" s="698"/>
      <c r="AI34" s="699"/>
      <c r="AJ34" s="700"/>
      <c r="AK34" s="635"/>
      <c r="AL34" s="636"/>
      <c r="AM34" s="636"/>
      <c r="AN34" s="636"/>
      <c r="AO34" s="637"/>
      <c r="AP34" s="635"/>
      <c r="AQ34" s="636"/>
      <c r="AR34" s="636"/>
      <c r="AS34" s="636"/>
      <c r="AT34" s="639"/>
    </row>
    <row r="35" spans="1:46" ht="23.45" customHeight="1" x14ac:dyDescent="0.15">
      <c r="A35" s="673" t="s">
        <v>8038</v>
      </c>
      <c r="B35" s="674"/>
      <c r="C35" s="711" t="str">
        <f>IF(AND(ISBLANK(入力フォーム!H100), ISBLANK(入力フォーム!H101)), "", 入力フォーム!H67 &amp; 入力フォーム!H100 &amp; 入力フォーム!H101)</f>
        <v/>
      </c>
      <c r="D35" s="712"/>
      <c r="E35" s="712"/>
      <c r="F35" s="712"/>
      <c r="G35" s="712"/>
      <c r="H35" s="712"/>
      <c r="I35" s="712"/>
      <c r="J35" s="712"/>
      <c r="K35" s="712"/>
      <c r="L35" s="712"/>
      <c r="M35" s="712"/>
      <c r="N35" s="712"/>
      <c r="O35" s="712"/>
      <c r="P35" s="712"/>
      <c r="Q35" s="712"/>
      <c r="R35" s="712"/>
      <c r="S35" s="712"/>
      <c r="T35" s="713"/>
      <c r="U35" s="714" t="str">
        <f>IF(ISBLANK(入力フォーム!H104), "", 入力フォーム!H104)</f>
        <v/>
      </c>
      <c r="V35" s="715"/>
      <c r="W35" s="715"/>
      <c r="X35" s="716"/>
      <c r="Y35" s="683" t="str">
        <f>IF(ISBLANK(入力フォーム!H107), "", 入力フォーム!H107)</f>
        <v/>
      </c>
      <c r="Z35" s="684"/>
      <c r="AA35" s="684"/>
      <c r="AB35" s="685"/>
      <c r="AC35" s="686" t="str">
        <f>IF(ISBLANK(入力フォーム!H108), "", 入力フォーム!H108)</f>
        <v/>
      </c>
      <c r="AD35" s="687"/>
      <c r="AE35" s="687"/>
      <c r="AF35" s="687"/>
      <c r="AG35" s="687"/>
      <c r="AH35" s="690" t="str">
        <f>IF(ISBLANK(入力フォーム!H109), "", 入力フォーム!H109)</f>
        <v/>
      </c>
      <c r="AI35" s="691"/>
      <c r="AJ35" s="692"/>
      <c r="AK35" s="632" t="str">
        <f>IF(ISBLANK(入力フォーム!H110), "", 入力フォーム!H110)</f>
        <v/>
      </c>
      <c r="AL35" s="633"/>
      <c r="AM35" s="633"/>
      <c r="AN35" s="633"/>
      <c r="AO35" s="634"/>
      <c r="AP35" s="632" t="str">
        <f>IF(ISBLANK(入力フォーム!H111), "", 入力フォーム!H111)</f>
        <v/>
      </c>
      <c r="AQ35" s="633"/>
      <c r="AR35" s="633"/>
      <c r="AS35" s="633"/>
      <c r="AT35" s="638"/>
    </row>
    <row r="36" spans="1:46" ht="23.45" customHeight="1" x14ac:dyDescent="0.15">
      <c r="A36" s="675"/>
      <c r="B36" s="676"/>
      <c r="C36" s="701" t="str">
        <f>IF(AND(ISBLANK(入力フォーム!H102), ISBLANK(入力フォーム!H103)), "", 入力フォーム!H67 &amp; 入力フォーム!H102 &amp; 入力フォーム!H103)</f>
        <v/>
      </c>
      <c r="D36" s="615"/>
      <c r="E36" s="615"/>
      <c r="F36" s="615"/>
      <c r="G36" s="615"/>
      <c r="H36" s="615"/>
      <c r="I36" s="615"/>
      <c r="J36" s="615"/>
      <c r="K36" s="615"/>
      <c r="L36" s="615"/>
      <c r="M36" s="615"/>
      <c r="N36" s="615"/>
      <c r="O36" s="615"/>
      <c r="P36" s="615"/>
      <c r="Q36" s="615"/>
      <c r="R36" s="615"/>
      <c r="S36" s="615"/>
      <c r="T36" s="616"/>
      <c r="U36" s="702" t="str">
        <f>IF(ISBLANK(入力フォーム!H105), "", 入力フォーム!H105)</f>
        <v/>
      </c>
      <c r="V36" s="703"/>
      <c r="W36" s="703"/>
      <c r="X36" s="704"/>
      <c r="Y36" s="683"/>
      <c r="Z36" s="684"/>
      <c r="AA36" s="684"/>
      <c r="AB36" s="685"/>
      <c r="AC36" s="688"/>
      <c r="AD36" s="689"/>
      <c r="AE36" s="689"/>
      <c r="AF36" s="689"/>
      <c r="AG36" s="689"/>
      <c r="AH36" s="690"/>
      <c r="AI36" s="691"/>
      <c r="AJ36" s="692"/>
      <c r="AK36" s="635"/>
      <c r="AL36" s="636"/>
      <c r="AM36" s="636"/>
      <c r="AN36" s="636"/>
      <c r="AO36" s="637"/>
      <c r="AP36" s="635"/>
      <c r="AQ36" s="636"/>
      <c r="AR36" s="636"/>
      <c r="AS36" s="636"/>
      <c r="AT36" s="639"/>
    </row>
    <row r="37" spans="1:46" ht="23.45" customHeight="1" x14ac:dyDescent="0.15">
      <c r="A37" s="673" t="s">
        <v>8039</v>
      </c>
      <c r="B37" s="674"/>
      <c r="C37" s="711" t="str">
        <f>IF(AND(ISBLANK(入力フォーム!H116), ISBLANK(入力フォーム!H117)), "", 入力フォーム!H67 &amp; 入力フォーム!H116 &amp; 入力フォーム!H117)</f>
        <v/>
      </c>
      <c r="D37" s="712"/>
      <c r="E37" s="712"/>
      <c r="F37" s="712"/>
      <c r="G37" s="712"/>
      <c r="H37" s="712"/>
      <c r="I37" s="712"/>
      <c r="J37" s="712"/>
      <c r="K37" s="712"/>
      <c r="L37" s="712"/>
      <c r="M37" s="712"/>
      <c r="N37" s="712"/>
      <c r="O37" s="712"/>
      <c r="P37" s="712"/>
      <c r="Q37" s="712"/>
      <c r="R37" s="712"/>
      <c r="S37" s="712"/>
      <c r="T37" s="713"/>
      <c r="U37" s="714" t="str">
        <f>IF(ISBLANK(入力フォーム!H120), "", 入力フォーム!H120)</f>
        <v/>
      </c>
      <c r="V37" s="715"/>
      <c r="W37" s="715"/>
      <c r="X37" s="716"/>
      <c r="Y37" s="683" t="str">
        <f>IF(ISBLANK(入力フォーム!H123), "", 入力フォーム!H123)</f>
        <v/>
      </c>
      <c r="Z37" s="684"/>
      <c r="AA37" s="684"/>
      <c r="AB37" s="685"/>
      <c r="AC37" s="686" t="str">
        <f>IF(ISBLANK(入力フォーム!H124), "", 入力フォーム!H124)</f>
        <v/>
      </c>
      <c r="AD37" s="687"/>
      <c r="AE37" s="687"/>
      <c r="AF37" s="687"/>
      <c r="AG37" s="687"/>
      <c r="AH37" s="690" t="str">
        <f>IF(ISBLANK(入力フォーム!H125), "", 入力フォーム!H125)</f>
        <v/>
      </c>
      <c r="AI37" s="691"/>
      <c r="AJ37" s="692"/>
      <c r="AK37" s="632" t="str">
        <f>IF(ISBLANK(入力フォーム!H126), "", 入力フォーム!H126)</f>
        <v/>
      </c>
      <c r="AL37" s="633"/>
      <c r="AM37" s="633"/>
      <c r="AN37" s="633"/>
      <c r="AO37" s="634"/>
      <c r="AP37" s="723" t="str">
        <f>IF(ISBLANK(入力フォーム!H127), "", 入力フォーム!H127)</f>
        <v/>
      </c>
      <c r="AQ37" s="724"/>
      <c r="AR37" s="724"/>
      <c r="AS37" s="724"/>
      <c r="AT37" s="725"/>
    </row>
    <row r="38" spans="1:46" ht="23.45" customHeight="1" x14ac:dyDescent="0.15">
      <c r="A38" s="675"/>
      <c r="B38" s="676"/>
      <c r="C38" s="701" t="str">
        <f>IF(AND(ISBLANK(入力フォーム!H118), ISBLANK(入力フォーム!H119)), "", 入力フォーム!H67 &amp; 入力フォーム!H118 &amp; 入力フォーム!H119)</f>
        <v/>
      </c>
      <c r="D38" s="615"/>
      <c r="E38" s="615"/>
      <c r="F38" s="615"/>
      <c r="G38" s="615"/>
      <c r="H38" s="615"/>
      <c r="I38" s="615"/>
      <c r="J38" s="615"/>
      <c r="K38" s="615"/>
      <c r="L38" s="615"/>
      <c r="M38" s="615"/>
      <c r="N38" s="615"/>
      <c r="O38" s="615"/>
      <c r="P38" s="615"/>
      <c r="Q38" s="615"/>
      <c r="R38" s="615"/>
      <c r="S38" s="615"/>
      <c r="T38" s="616"/>
      <c r="U38" s="702" t="str">
        <f>IF(ISBLANK(入力フォーム!H121), "", 入力フォーム!H121)</f>
        <v/>
      </c>
      <c r="V38" s="703"/>
      <c r="W38" s="703"/>
      <c r="X38" s="704"/>
      <c r="Y38" s="683"/>
      <c r="Z38" s="684"/>
      <c r="AA38" s="684"/>
      <c r="AB38" s="685"/>
      <c r="AC38" s="688"/>
      <c r="AD38" s="689"/>
      <c r="AE38" s="689"/>
      <c r="AF38" s="689"/>
      <c r="AG38" s="689"/>
      <c r="AH38" s="690"/>
      <c r="AI38" s="691"/>
      <c r="AJ38" s="692"/>
      <c r="AK38" s="635"/>
      <c r="AL38" s="636"/>
      <c r="AM38" s="636"/>
      <c r="AN38" s="636"/>
      <c r="AO38" s="637"/>
      <c r="AP38" s="726"/>
      <c r="AQ38" s="727"/>
      <c r="AR38" s="727"/>
      <c r="AS38" s="727"/>
      <c r="AT38" s="728"/>
    </row>
    <row r="39" spans="1:46" ht="23.45" customHeight="1" x14ac:dyDescent="0.15">
      <c r="A39" s="673" t="s">
        <v>8040</v>
      </c>
      <c r="B39" s="674"/>
      <c r="C39" s="711" t="str">
        <f>IF(AND(ISBLANK(入力フォーム!H132), ISBLANK(入力フォーム!H133)), "", 入力フォーム!H67 &amp; 入力フォーム!H132 &amp; 入力フォーム!H133)</f>
        <v/>
      </c>
      <c r="D39" s="712"/>
      <c r="E39" s="712"/>
      <c r="F39" s="712"/>
      <c r="G39" s="712"/>
      <c r="H39" s="712"/>
      <c r="I39" s="712"/>
      <c r="J39" s="712"/>
      <c r="K39" s="712"/>
      <c r="L39" s="712"/>
      <c r="M39" s="712"/>
      <c r="N39" s="712"/>
      <c r="O39" s="712"/>
      <c r="P39" s="712"/>
      <c r="Q39" s="712"/>
      <c r="R39" s="712"/>
      <c r="S39" s="712"/>
      <c r="T39" s="713"/>
      <c r="U39" s="714" t="str">
        <f>IF(ISBLANK(入力フォーム!H136), "", 入力フォーム!H136)</f>
        <v/>
      </c>
      <c r="V39" s="715"/>
      <c r="W39" s="715"/>
      <c r="X39" s="716"/>
      <c r="Y39" s="683" t="str">
        <f>IF(ISBLANK(入力フォーム!H139), "", 入力フォーム!H139)</f>
        <v/>
      </c>
      <c r="Z39" s="684"/>
      <c r="AA39" s="684"/>
      <c r="AB39" s="685"/>
      <c r="AC39" s="686" t="str">
        <f>IF(ISBLANK(入力フォーム!H140), "", 入力フォーム!H140)</f>
        <v/>
      </c>
      <c r="AD39" s="687"/>
      <c r="AE39" s="687"/>
      <c r="AF39" s="687"/>
      <c r="AG39" s="687"/>
      <c r="AH39" s="690" t="str">
        <f>IF(ISBLANK(入力フォーム!H141), "", 入力フォーム!H141)</f>
        <v/>
      </c>
      <c r="AI39" s="691"/>
      <c r="AJ39" s="692"/>
      <c r="AK39" s="632" t="str">
        <f>IF(ISBLANK(入力フォーム!H142), "", 入力フォーム!H142)</f>
        <v/>
      </c>
      <c r="AL39" s="633"/>
      <c r="AM39" s="633"/>
      <c r="AN39" s="633"/>
      <c r="AO39" s="634"/>
      <c r="AP39" s="632" t="str">
        <f>IF(ISBLANK(入力フォーム!H143), "", 入力フォーム!H143)</f>
        <v/>
      </c>
      <c r="AQ39" s="633"/>
      <c r="AR39" s="633"/>
      <c r="AS39" s="633"/>
      <c r="AT39" s="638"/>
    </row>
    <row r="40" spans="1:46" ht="23.45" customHeight="1" thickBot="1" x14ac:dyDescent="0.2">
      <c r="A40" s="675"/>
      <c r="B40" s="676"/>
      <c r="C40" s="701" t="str">
        <f>IF(AND(ISBLANK(入力フォーム!H134), ISBLANK(入力フォーム!H135)), "", 入力フォーム!H67 &amp; 入力フォーム!H134 &amp; 入力フォーム!H135)</f>
        <v/>
      </c>
      <c r="D40" s="615"/>
      <c r="E40" s="615"/>
      <c r="F40" s="615"/>
      <c r="G40" s="615"/>
      <c r="H40" s="615"/>
      <c r="I40" s="615"/>
      <c r="J40" s="615"/>
      <c r="K40" s="615"/>
      <c r="L40" s="615"/>
      <c r="M40" s="615"/>
      <c r="N40" s="615"/>
      <c r="O40" s="615"/>
      <c r="P40" s="615"/>
      <c r="Q40" s="615"/>
      <c r="R40" s="615"/>
      <c r="S40" s="615"/>
      <c r="T40" s="616"/>
      <c r="U40" s="702" t="str">
        <f>IF(ISBLANK(入力フォーム!H137), "", 入力フォーム!H137)</f>
        <v/>
      </c>
      <c r="V40" s="703"/>
      <c r="W40" s="703"/>
      <c r="X40" s="704"/>
      <c r="Y40" s="717"/>
      <c r="Z40" s="718"/>
      <c r="AA40" s="718"/>
      <c r="AB40" s="719"/>
      <c r="AC40" s="688"/>
      <c r="AD40" s="689"/>
      <c r="AE40" s="689"/>
      <c r="AF40" s="689"/>
      <c r="AG40" s="689"/>
      <c r="AH40" s="690"/>
      <c r="AI40" s="691"/>
      <c r="AJ40" s="692"/>
      <c r="AK40" s="738"/>
      <c r="AL40" s="739"/>
      <c r="AM40" s="739"/>
      <c r="AN40" s="739"/>
      <c r="AO40" s="740"/>
      <c r="AP40" s="738"/>
      <c r="AQ40" s="739"/>
      <c r="AR40" s="739"/>
      <c r="AS40" s="739"/>
      <c r="AT40" s="741"/>
    </row>
    <row r="41" spans="1:46" ht="16.5" customHeight="1" x14ac:dyDescent="0.15">
      <c r="A41" s="167"/>
      <c r="B41" s="168"/>
      <c r="C41" s="743" t="s">
        <v>8414</v>
      </c>
      <c r="D41" s="744"/>
      <c r="E41" s="746" t="str">
        <f>IF(IFERROR(入力フォーム!H53, 0)=0, "", IFERROR(入力フォーム!H53, 0))</f>
        <v/>
      </c>
      <c r="F41" s="746"/>
      <c r="G41" s="744" t="s">
        <v>8415</v>
      </c>
      <c r="H41" s="747"/>
      <c r="I41" s="749" t="s">
        <v>8416</v>
      </c>
      <c r="J41" s="749"/>
      <c r="K41" s="749"/>
      <c r="L41" s="749"/>
      <c r="M41" s="749"/>
      <c r="N41" s="749"/>
      <c r="O41" s="749"/>
      <c r="P41" s="749"/>
      <c r="Q41" s="749"/>
      <c r="R41" s="749"/>
      <c r="S41" s="749"/>
      <c r="T41" s="750"/>
      <c r="U41" s="753"/>
      <c r="V41" s="754"/>
      <c r="W41" s="754"/>
      <c r="X41" s="754"/>
      <c r="Y41" s="517" t="s">
        <v>8417</v>
      </c>
      <c r="Z41" s="518"/>
      <c r="AA41" s="518"/>
      <c r="AB41" s="519"/>
      <c r="AC41" s="754"/>
      <c r="AD41" s="754"/>
      <c r="AE41" s="754"/>
      <c r="AF41" s="754"/>
      <c r="AG41" s="754"/>
      <c r="AH41" s="754"/>
      <c r="AI41" s="754"/>
      <c r="AJ41" s="754"/>
      <c r="AK41" s="517" t="s">
        <v>8417</v>
      </c>
      <c r="AL41" s="518"/>
      <c r="AM41" s="518"/>
      <c r="AN41" s="518"/>
      <c r="AO41" s="519"/>
      <c r="AP41" s="517" t="s">
        <v>8418</v>
      </c>
      <c r="AQ41" s="518"/>
      <c r="AR41" s="518"/>
      <c r="AS41" s="518"/>
      <c r="AT41" s="519"/>
    </row>
    <row r="42" spans="1:46" ht="32.450000000000003" customHeight="1" thickBot="1" x14ac:dyDescent="0.2">
      <c r="A42" s="169"/>
      <c r="B42" s="170"/>
      <c r="C42" s="745"/>
      <c r="D42" s="512"/>
      <c r="E42" s="509"/>
      <c r="F42" s="509"/>
      <c r="G42" s="512"/>
      <c r="H42" s="748"/>
      <c r="I42" s="751"/>
      <c r="J42" s="751"/>
      <c r="K42" s="751"/>
      <c r="L42" s="751"/>
      <c r="M42" s="751"/>
      <c r="N42" s="751"/>
      <c r="O42" s="751"/>
      <c r="P42" s="751"/>
      <c r="Q42" s="751"/>
      <c r="R42" s="751"/>
      <c r="S42" s="751"/>
      <c r="T42" s="752"/>
      <c r="U42" s="755"/>
      <c r="V42" s="756"/>
      <c r="W42" s="756"/>
      <c r="X42" s="756"/>
      <c r="Y42" s="729" t="str">
        <f>IF(ISBLANK(入力フォーム!H147), "", 入力フォーム!H147)</f>
        <v/>
      </c>
      <c r="Z42" s="730"/>
      <c r="AA42" s="730"/>
      <c r="AB42" s="731"/>
      <c r="AC42" s="756"/>
      <c r="AD42" s="756"/>
      <c r="AE42" s="756"/>
      <c r="AF42" s="756"/>
      <c r="AG42" s="756"/>
      <c r="AH42" s="756"/>
      <c r="AI42" s="756"/>
      <c r="AJ42" s="756"/>
      <c r="AK42" s="732" t="str">
        <f>IF(ISBLANK(入力フォーム!H148), "", 入力フォーム!H148)</f>
        <v/>
      </c>
      <c r="AL42" s="733"/>
      <c r="AM42" s="733"/>
      <c r="AN42" s="733"/>
      <c r="AO42" s="734"/>
      <c r="AP42" s="735" t="str">
        <f>IF(ISBLANK(入力フォーム!H150), "", 入力フォーム!H150)</f>
        <v/>
      </c>
      <c r="AQ42" s="736"/>
      <c r="AR42" s="736"/>
      <c r="AS42" s="736"/>
      <c r="AT42" s="737"/>
    </row>
    <row r="43" spans="1:46" ht="14.45" customHeight="1" x14ac:dyDescent="0.15">
      <c r="A43" s="171" t="s">
        <v>8419</v>
      </c>
      <c r="B43" s="171"/>
      <c r="C43" s="126"/>
      <c r="D43" s="171"/>
      <c r="E43" s="171"/>
      <c r="F43" s="171"/>
      <c r="G43" s="171"/>
      <c r="H43" s="171"/>
      <c r="I43" s="171"/>
      <c r="J43" s="171"/>
      <c r="K43" s="171"/>
      <c r="L43" s="171"/>
      <c r="M43" s="171"/>
      <c r="N43" s="171"/>
      <c r="O43" s="171"/>
      <c r="P43" s="171"/>
      <c r="Q43" s="171"/>
      <c r="R43" s="171"/>
      <c r="S43" s="171"/>
      <c r="T43" s="171"/>
      <c r="U43" s="171"/>
      <c r="V43" s="171"/>
      <c r="W43" s="171"/>
      <c r="X43" s="171"/>
      <c r="Y43" s="171"/>
      <c r="Z43" s="172"/>
      <c r="AA43" s="172"/>
      <c r="AB43" s="172"/>
      <c r="AC43" s="172"/>
      <c r="AD43" s="171" t="s">
        <v>8458</v>
      </c>
      <c r="AE43" s="126"/>
      <c r="AF43" s="171"/>
      <c r="AG43" s="171"/>
      <c r="AH43" s="171"/>
      <c r="AI43" s="171"/>
      <c r="AJ43" s="171"/>
      <c r="AK43" s="171"/>
      <c r="AL43" s="171"/>
      <c r="AM43" s="171"/>
      <c r="AN43" s="171"/>
      <c r="AO43" s="171"/>
      <c r="AP43" s="171"/>
      <c r="AQ43" s="171"/>
      <c r="AR43" s="172"/>
      <c r="AS43" s="172"/>
      <c r="AT43" s="172"/>
    </row>
    <row r="44" spans="1:46" ht="14.45" customHeight="1" x14ac:dyDescent="0.15">
      <c r="A44" s="173" t="s">
        <v>8420</v>
      </c>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30"/>
      <c r="AA44" s="130"/>
      <c r="AB44" s="130"/>
      <c r="AC44" s="130"/>
      <c r="AD44" s="126" t="s">
        <v>8457</v>
      </c>
      <c r="AE44" s="126"/>
      <c r="AF44" s="126"/>
      <c r="AG44" s="126"/>
      <c r="AH44" s="126"/>
      <c r="AI44" s="126"/>
      <c r="AJ44" s="126"/>
      <c r="AK44" s="126"/>
      <c r="AL44" s="126"/>
      <c r="AM44" s="126"/>
      <c r="AN44" s="126"/>
      <c r="AO44" s="126"/>
      <c r="AP44" s="126"/>
      <c r="AQ44" s="126"/>
      <c r="AR44" s="130"/>
      <c r="AS44" s="130"/>
      <c r="AT44" s="130"/>
    </row>
    <row r="45" spans="1:46" ht="14.45" customHeight="1" x14ac:dyDescent="0.15">
      <c r="A45" s="173" t="s">
        <v>8421</v>
      </c>
      <c r="B45" s="126" t="s">
        <v>8422</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30"/>
      <c r="AA45" s="130"/>
      <c r="AB45" s="130"/>
      <c r="AC45" s="130"/>
      <c r="AD45" s="126" t="s">
        <v>8456</v>
      </c>
      <c r="AE45" s="126"/>
      <c r="AF45" s="126"/>
      <c r="AG45" s="126"/>
      <c r="AH45" s="126"/>
      <c r="AI45" s="126"/>
      <c r="AJ45" s="126"/>
      <c r="AK45" s="126"/>
      <c r="AL45" s="126"/>
      <c r="AM45" s="126"/>
      <c r="AN45" s="126"/>
      <c r="AO45" s="126"/>
      <c r="AP45" s="126"/>
      <c r="AQ45" s="126"/>
      <c r="AR45" s="130"/>
      <c r="AS45" s="130"/>
      <c r="AT45" s="130"/>
    </row>
    <row r="46" spans="1:46" ht="14.45" customHeight="1" x14ac:dyDescent="0.15">
      <c r="A46" s="173" t="s">
        <v>8423</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30"/>
      <c r="AA46" s="130"/>
      <c r="AB46" s="130"/>
      <c r="AC46" s="130"/>
      <c r="AD46" s="130"/>
      <c r="AE46" s="130"/>
      <c r="AF46" s="130"/>
      <c r="AG46" s="130"/>
      <c r="AH46" s="130"/>
      <c r="AI46" s="130"/>
      <c r="AJ46" s="130"/>
      <c r="AK46" s="130"/>
      <c r="AL46" s="130"/>
      <c r="AM46" s="130"/>
      <c r="AN46" s="130"/>
      <c r="AO46" s="130"/>
      <c r="AP46" s="130"/>
      <c r="AQ46" s="130"/>
      <c r="AR46" s="130"/>
      <c r="AS46" s="130"/>
      <c r="AT46" s="130"/>
    </row>
    <row r="47" spans="1:46" ht="12" customHeight="1" x14ac:dyDescent="0.15">
      <c r="A47" s="154"/>
      <c r="B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row>
    <row r="48" spans="1:46" ht="18" customHeight="1" thickBot="1" x14ac:dyDescent="0.2">
      <c r="A48" s="134" t="s">
        <v>8455</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row>
    <row r="49" spans="1:52" ht="18" customHeight="1" x14ac:dyDescent="0.15">
      <c r="A49" s="517" t="s">
        <v>8094</v>
      </c>
      <c r="B49" s="518"/>
      <c r="C49" s="518"/>
      <c r="D49" s="518"/>
      <c r="E49" s="518"/>
      <c r="F49" s="518"/>
      <c r="G49" s="518"/>
      <c r="H49" s="518"/>
      <c r="I49" s="742" t="s">
        <v>8454</v>
      </c>
      <c r="J49" s="518"/>
      <c r="K49" s="518"/>
      <c r="L49" s="518"/>
      <c r="M49" s="518"/>
      <c r="N49" s="518"/>
      <c r="O49" s="518"/>
      <c r="P49" s="519"/>
      <c r="Q49" s="517" t="s">
        <v>11105</v>
      </c>
      <c r="R49" s="518"/>
      <c r="S49" s="518"/>
      <c r="T49" s="518"/>
      <c r="U49" s="518"/>
      <c r="V49" s="518"/>
      <c r="W49" s="518"/>
      <c r="X49" s="518"/>
      <c r="Y49" s="518"/>
      <c r="Z49" s="518"/>
      <c r="AA49" s="518"/>
      <c r="AB49" s="518"/>
      <c r="AC49" s="518"/>
      <c r="AD49" s="518"/>
      <c r="AE49" s="518"/>
      <c r="AF49" s="518"/>
      <c r="AG49" s="518"/>
      <c r="AH49" s="518"/>
      <c r="AI49" s="518"/>
      <c r="AJ49" s="518"/>
      <c r="AK49" s="518"/>
      <c r="AL49" s="518"/>
      <c r="AM49" s="518"/>
      <c r="AN49" s="518"/>
      <c r="AO49" s="518"/>
      <c r="AP49" s="518"/>
      <c r="AQ49" s="518"/>
      <c r="AR49" s="518"/>
      <c r="AS49" s="518"/>
      <c r="AT49" s="519"/>
    </row>
    <row r="50" spans="1:52" ht="21.75" customHeight="1" x14ac:dyDescent="0.15">
      <c r="A50" s="201" t="str">
        <f>IF(入力フォーム!H51="単独の届出","☑","□")</f>
        <v>□</v>
      </c>
      <c r="B50" s="174" t="s">
        <v>8093</v>
      </c>
      <c r="C50" s="168"/>
      <c r="D50" s="168"/>
      <c r="E50" s="168"/>
      <c r="F50" s="168"/>
      <c r="G50" s="168"/>
      <c r="H50" s="168"/>
      <c r="I50" s="199" t="str">
        <f>IF(入力フォーム!H156="市街化区域","☑","□")</f>
        <v>□</v>
      </c>
      <c r="J50" s="757" t="s">
        <v>8424</v>
      </c>
      <c r="K50" s="757"/>
      <c r="L50" s="757"/>
      <c r="M50" s="757"/>
      <c r="N50" s="757"/>
      <c r="O50" s="757"/>
      <c r="P50" s="758"/>
      <c r="Q50" s="759" t="str">
        <f>IF(ISBLANK(入力フォーム!H158), "", 入力フォーム!H158)</f>
        <v/>
      </c>
      <c r="R50" s="760"/>
      <c r="S50" s="760"/>
      <c r="T50" s="760"/>
      <c r="U50" s="760"/>
      <c r="V50" s="760"/>
      <c r="W50" s="760"/>
      <c r="X50" s="760"/>
      <c r="Y50" s="760"/>
      <c r="Z50" s="760"/>
      <c r="AA50" s="760"/>
      <c r="AB50" s="760"/>
      <c r="AC50" s="760"/>
      <c r="AD50" s="760"/>
      <c r="AE50" s="760"/>
      <c r="AF50" s="760"/>
      <c r="AG50" s="760"/>
      <c r="AH50" s="760"/>
      <c r="AI50" s="760"/>
      <c r="AJ50" s="760"/>
      <c r="AK50" s="760"/>
      <c r="AL50" s="760"/>
      <c r="AM50" s="760"/>
      <c r="AN50" s="760"/>
      <c r="AO50" s="760"/>
      <c r="AP50" s="760"/>
      <c r="AQ50" s="760"/>
      <c r="AR50" s="760"/>
      <c r="AS50" s="760"/>
      <c r="AT50" s="761"/>
    </row>
    <row r="51" spans="1:52" ht="21.75" customHeight="1" x14ac:dyDescent="0.15">
      <c r="A51" s="202" t="str">
        <f>IF(入力フォーム!H51="一団の土地（新規）","☑","□")</f>
        <v>□</v>
      </c>
      <c r="B51" s="126" t="s">
        <v>8092</v>
      </c>
      <c r="C51" s="130"/>
      <c r="D51" s="130"/>
      <c r="E51" s="130"/>
      <c r="F51" s="130"/>
      <c r="G51" s="130"/>
      <c r="H51" s="130"/>
      <c r="I51" s="200" t="str">
        <f>IF(入力フォーム!H156="非線引きの都市計画区域","☑","□")</f>
        <v>□</v>
      </c>
      <c r="J51" s="768" t="s">
        <v>8425</v>
      </c>
      <c r="K51" s="768"/>
      <c r="L51" s="768"/>
      <c r="M51" s="768"/>
      <c r="N51" s="768"/>
      <c r="O51" s="768"/>
      <c r="P51" s="769"/>
      <c r="Q51" s="762"/>
      <c r="R51" s="763"/>
      <c r="S51" s="763"/>
      <c r="T51" s="763"/>
      <c r="U51" s="763"/>
      <c r="V51" s="763"/>
      <c r="W51" s="763"/>
      <c r="X51" s="763"/>
      <c r="Y51" s="763"/>
      <c r="Z51" s="763"/>
      <c r="AA51" s="763"/>
      <c r="AB51" s="763"/>
      <c r="AC51" s="763"/>
      <c r="AD51" s="763"/>
      <c r="AE51" s="763"/>
      <c r="AF51" s="763"/>
      <c r="AG51" s="763"/>
      <c r="AH51" s="763"/>
      <c r="AI51" s="763"/>
      <c r="AJ51" s="763"/>
      <c r="AK51" s="763"/>
      <c r="AL51" s="763"/>
      <c r="AM51" s="763"/>
      <c r="AN51" s="763"/>
      <c r="AO51" s="763"/>
      <c r="AP51" s="763"/>
      <c r="AQ51" s="763"/>
      <c r="AR51" s="763"/>
      <c r="AS51" s="763"/>
      <c r="AT51" s="764"/>
    </row>
    <row r="52" spans="1:52" ht="21.75" customHeight="1" x14ac:dyDescent="0.15">
      <c r="A52" s="202" t="str">
        <f>IF(入力フォーム!H51="一団の土地（継続）","☑","□")</f>
        <v>□</v>
      </c>
      <c r="B52" s="126" t="s">
        <v>8091</v>
      </c>
      <c r="C52" s="130"/>
      <c r="D52" s="130"/>
      <c r="E52" s="130"/>
      <c r="F52" s="130"/>
      <c r="G52" s="130"/>
      <c r="H52" s="130"/>
      <c r="I52" s="770" t="s">
        <v>8489</v>
      </c>
      <c r="J52" s="771"/>
      <c r="K52" s="771"/>
      <c r="L52" s="589" t="str">
        <f>IF(ISBLANK(入力フォーム!H157), "",  "(" &amp; 入力フォーム!H157 &amp; ")")</f>
        <v/>
      </c>
      <c r="M52" s="589"/>
      <c r="N52" s="589"/>
      <c r="O52" s="589"/>
      <c r="P52" s="772"/>
      <c r="Q52" s="762"/>
      <c r="R52" s="763"/>
      <c r="S52" s="763"/>
      <c r="T52" s="763"/>
      <c r="U52" s="763"/>
      <c r="V52" s="763"/>
      <c r="W52" s="763"/>
      <c r="X52" s="763"/>
      <c r="Y52" s="763"/>
      <c r="Z52" s="763"/>
      <c r="AA52" s="763"/>
      <c r="AB52" s="763"/>
      <c r="AC52" s="763"/>
      <c r="AD52" s="763"/>
      <c r="AE52" s="763"/>
      <c r="AF52" s="763"/>
      <c r="AG52" s="763"/>
      <c r="AH52" s="763"/>
      <c r="AI52" s="763"/>
      <c r="AJ52" s="763"/>
      <c r="AK52" s="763"/>
      <c r="AL52" s="763"/>
      <c r="AM52" s="763"/>
      <c r="AN52" s="763"/>
      <c r="AO52" s="763"/>
      <c r="AP52" s="763"/>
      <c r="AQ52" s="763"/>
      <c r="AR52" s="763"/>
      <c r="AS52" s="763"/>
      <c r="AT52" s="764"/>
    </row>
    <row r="53" spans="1:52" ht="21.75" customHeight="1" x14ac:dyDescent="0.15">
      <c r="A53" s="175" t="s">
        <v>8426</v>
      </c>
      <c r="B53" s="126" t="s">
        <v>8090</v>
      </c>
      <c r="C53" s="130"/>
      <c r="D53" s="130"/>
      <c r="E53" s="130"/>
      <c r="F53" s="130"/>
      <c r="G53" s="130"/>
      <c r="H53" s="130"/>
      <c r="I53" s="203" t="str">
        <f>IF(入力フォーム!H156="市街化調整区域","☑","□")</f>
        <v>□</v>
      </c>
      <c r="J53" s="768" t="s">
        <v>8427</v>
      </c>
      <c r="K53" s="768"/>
      <c r="L53" s="768"/>
      <c r="M53" s="768"/>
      <c r="N53" s="768"/>
      <c r="O53" s="768"/>
      <c r="P53" s="769"/>
      <c r="Q53" s="762"/>
      <c r="R53" s="763"/>
      <c r="S53" s="763"/>
      <c r="T53" s="763"/>
      <c r="U53" s="763"/>
      <c r="V53" s="763"/>
      <c r="W53" s="763"/>
      <c r="X53" s="763"/>
      <c r="Y53" s="763"/>
      <c r="Z53" s="763"/>
      <c r="AA53" s="763"/>
      <c r="AB53" s="763"/>
      <c r="AC53" s="763"/>
      <c r="AD53" s="763"/>
      <c r="AE53" s="763"/>
      <c r="AF53" s="763"/>
      <c r="AG53" s="763"/>
      <c r="AH53" s="763"/>
      <c r="AI53" s="763"/>
      <c r="AJ53" s="763"/>
      <c r="AK53" s="763"/>
      <c r="AL53" s="763"/>
      <c r="AM53" s="763"/>
      <c r="AN53" s="763"/>
      <c r="AO53" s="763"/>
      <c r="AP53" s="763"/>
      <c r="AQ53" s="763"/>
      <c r="AR53" s="763"/>
      <c r="AS53" s="763"/>
      <c r="AT53" s="764"/>
    </row>
    <row r="54" spans="1:52" ht="21.75" customHeight="1" thickBot="1" x14ac:dyDescent="0.2">
      <c r="A54" s="564"/>
      <c r="B54" s="565"/>
      <c r="C54" s="787" t="str">
        <f>IF(ISBLANK(入力フォーム!H52), "", 入力フォーム!H52)</f>
        <v/>
      </c>
      <c r="D54" s="787"/>
      <c r="E54" s="787"/>
      <c r="F54" s="787"/>
      <c r="G54" s="787"/>
      <c r="H54" s="788"/>
      <c r="I54" s="204" t="str">
        <f>IF(入力フォーム!H156="都市計画区域外","☑","□")</f>
        <v>□</v>
      </c>
      <c r="J54" s="789" t="s">
        <v>8428</v>
      </c>
      <c r="K54" s="789"/>
      <c r="L54" s="789"/>
      <c r="M54" s="789"/>
      <c r="N54" s="789"/>
      <c r="O54" s="789"/>
      <c r="P54" s="790"/>
      <c r="Q54" s="762"/>
      <c r="R54" s="763"/>
      <c r="S54" s="763"/>
      <c r="T54" s="763"/>
      <c r="U54" s="763"/>
      <c r="V54" s="763"/>
      <c r="W54" s="763"/>
      <c r="X54" s="763"/>
      <c r="Y54" s="763"/>
      <c r="Z54" s="763"/>
      <c r="AA54" s="763"/>
      <c r="AB54" s="763"/>
      <c r="AC54" s="763"/>
      <c r="AD54" s="763"/>
      <c r="AE54" s="763"/>
      <c r="AF54" s="763"/>
      <c r="AG54" s="763"/>
      <c r="AH54" s="763"/>
      <c r="AI54" s="763"/>
      <c r="AJ54" s="763"/>
      <c r="AK54" s="763"/>
      <c r="AL54" s="763"/>
      <c r="AM54" s="763"/>
      <c r="AN54" s="763"/>
      <c r="AO54" s="763"/>
      <c r="AP54" s="763"/>
      <c r="AQ54" s="763"/>
      <c r="AR54" s="763"/>
      <c r="AS54" s="763"/>
      <c r="AT54" s="764"/>
    </row>
    <row r="55" spans="1:52" ht="21.75" customHeight="1" thickBot="1" x14ac:dyDescent="0.2">
      <c r="A55" s="517" t="s">
        <v>8429</v>
      </c>
      <c r="B55" s="518"/>
      <c r="C55" s="518"/>
      <c r="D55" s="518"/>
      <c r="E55" s="518"/>
      <c r="F55" s="518"/>
      <c r="G55" s="518"/>
      <c r="H55" s="518"/>
      <c r="I55" s="518"/>
      <c r="J55" s="518"/>
      <c r="K55" s="518"/>
      <c r="L55" s="518"/>
      <c r="M55" s="518"/>
      <c r="N55" s="518"/>
      <c r="O55" s="518"/>
      <c r="P55" s="519"/>
      <c r="Q55" s="765"/>
      <c r="R55" s="766"/>
      <c r="S55" s="766"/>
      <c r="T55" s="766"/>
      <c r="U55" s="766"/>
      <c r="V55" s="766"/>
      <c r="W55" s="766"/>
      <c r="X55" s="766"/>
      <c r="Y55" s="766"/>
      <c r="Z55" s="766"/>
      <c r="AA55" s="766"/>
      <c r="AB55" s="766"/>
      <c r="AC55" s="766"/>
      <c r="AD55" s="766"/>
      <c r="AE55" s="766"/>
      <c r="AF55" s="766"/>
      <c r="AG55" s="766"/>
      <c r="AH55" s="766"/>
      <c r="AI55" s="766"/>
      <c r="AJ55" s="766"/>
      <c r="AK55" s="766"/>
      <c r="AL55" s="766"/>
      <c r="AM55" s="766"/>
      <c r="AN55" s="766"/>
      <c r="AO55" s="766"/>
      <c r="AP55" s="766"/>
      <c r="AQ55" s="766"/>
      <c r="AR55" s="766"/>
      <c r="AS55" s="766"/>
      <c r="AT55" s="767"/>
    </row>
    <row r="56" spans="1:52" ht="18" customHeight="1" x14ac:dyDescent="0.15">
      <c r="A56" s="759" t="str">
        <f>IF(ISBLANK(入力フォーム!H159), "", 入力フォーム!H159)</f>
        <v/>
      </c>
      <c r="B56" s="760"/>
      <c r="C56" s="760"/>
      <c r="D56" s="760"/>
      <c r="E56" s="760"/>
      <c r="F56" s="760"/>
      <c r="G56" s="760"/>
      <c r="H56" s="760"/>
      <c r="I56" s="760"/>
      <c r="J56" s="760"/>
      <c r="K56" s="760"/>
      <c r="L56" s="760"/>
      <c r="M56" s="760"/>
      <c r="N56" s="760"/>
      <c r="O56" s="760"/>
      <c r="P56" s="761"/>
      <c r="Q56" s="791" t="s">
        <v>8430</v>
      </c>
      <c r="R56" s="792"/>
      <c r="S56" s="792"/>
      <c r="T56" s="792"/>
      <c r="U56" s="792"/>
      <c r="V56" s="792"/>
      <c r="W56" s="792"/>
      <c r="X56" s="792"/>
      <c r="Y56" s="792"/>
      <c r="Z56" s="792"/>
      <c r="AA56" s="792"/>
      <c r="AB56" s="792"/>
      <c r="AC56" s="792"/>
      <c r="AD56" s="793" t="s">
        <v>8431</v>
      </c>
      <c r="AE56" s="794"/>
      <c r="AF56" s="794"/>
      <c r="AG56" s="794"/>
      <c r="AH56" s="794"/>
      <c r="AI56" s="794"/>
      <c r="AJ56" s="794"/>
      <c r="AK56" s="794"/>
      <c r="AL56" s="794"/>
      <c r="AM56" s="794"/>
      <c r="AN56" s="794"/>
      <c r="AO56" s="794"/>
      <c r="AP56" s="794"/>
      <c r="AQ56" s="794"/>
      <c r="AR56" s="794"/>
      <c r="AS56" s="794"/>
      <c r="AT56" s="795"/>
    </row>
    <row r="57" spans="1:52" ht="18" customHeight="1" x14ac:dyDescent="0.15">
      <c r="A57" s="762"/>
      <c r="B57" s="763"/>
      <c r="C57" s="763"/>
      <c r="D57" s="763"/>
      <c r="E57" s="763"/>
      <c r="F57" s="763"/>
      <c r="G57" s="763"/>
      <c r="H57" s="763"/>
      <c r="I57" s="763"/>
      <c r="J57" s="763"/>
      <c r="K57" s="763"/>
      <c r="L57" s="763"/>
      <c r="M57" s="763"/>
      <c r="N57" s="763"/>
      <c r="O57" s="763"/>
      <c r="P57" s="764"/>
      <c r="Q57" s="796" t="str">
        <f>IF(ISBLANK(入力フォーム!H161), "", 入力フォーム!H161)</f>
        <v/>
      </c>
      <c r="R57" s="797"/>
      <c r="S57" s="797"/>
      <c r="T57" s="797"/>
      <c r="U57" s="797"/>
      <c r="V57" s="797"/>
      <c r="W57" s="797"/>
      <c r="X57" s="797"/>
      <c r="Y57" s="797"/>
      <c r="Z57" s="797"/>
      <c r="AA57" s="797"/>
      <c r="AB57" s="797"/>
      <c r="AC57" s="176" t="s">
        <v>8089</v>
      </c>
      <c r="AD57" s="205" t="str">
        <f>IF(入力フォーム!H165="有","☑","□")</f>
        <v>□</v>
      </c>
      <c r="AE57" s="798" t="s">
        <v>8432</v>
      </c>
      <c r="AF57" s="798"/>
      <c r="AG57" s="798"/>
      <c r="AH57" s="206" t="str">
        <f>IF(入力フォーム!H166="有","☑","□")</f>
        <v>□</v>
      </c>
      <c r="AI57" s="773" t="s">
        <v>8433</v>
      </c>
      <c r="AJ57" s="773"/>
      <c r="AK57" s="206" t="str">
        <f>IF(入力フォーム!H167="有","☑","□")</f>
        <v>□</v>
      </c>
      <c r="AL57" s="773" t="s">
        <v>8434</v>
      </c>
      <c r="AM57" s="773"/>
      <c r="AN57" s="206" t="str">
        <f>IF(入力フォーム!H168="有","☑","□")</f>
        <v>□</v>
      </c>
      <c r="AO57" s="773" t="s">
        <v>8102</v>
      </c>
      <c r="AP57" s="773"/>
      <c r="AQ57" s="774" t="str">
        <f>IF(ISBLANK(入力フォーム!H169), "",  "〔" &amp; 入力フォーム!H169 &amp; "〕")</f>
        <v/>
      </c>
      <c r="AR57" s="774"/>
      <c r="AS57" s="774"/>
      <c r="AT57" s="775"/>
    </row>
    <row r="58" spans="1:52" ht="18" customHeight="1" x14ac:dyDescent="0.15">
      <c r="A58" s="762"/>
      <c r="B58" s="763"/>
      <c r="C58" s="763"/>
      <c r="D58" s="763"/>
      <c r="E58" s="763"/>
      <c r="F58" s="763"/>
      <c r="G58" s="763"/>
      <c r="H58" s="763"/>
      <c r="I58" s="763"/>
      <c r="J58" s="763"/>
      <c r="K58" s="763"/>
      <c r="L58" s="763"/>
      <c r="M58" s="763"/>
      <c r="N58" s="763"/>
      <c r="O58" s="763"/>
      <c r="P58" s="764"/>
      <c r="Q58" s="776" t="s">
        <v>8435</v>
      </c>
      <c r="R58" s="768"/>
      <c r="S58" s="768"/>
      <c r="T58" s="768"/>
      <c r="U58" s="768"/>
      <c r="V58" s="768"/>
      <c r="W58" s="768"/>
      <c r="X58" s="768"/>
      <c r="Y58" s="768"/>
      <c r="Z58" s="768"/>
      <c r="AA58" s="768"/>
      <c r="AB58" s="768"/>
      <c r="AC58" s="177"/>
      <c r="AD58" s="777" t="s">
        <v>8436</v>
      </c>
      <c r="AE58" s="647"/>
      <c r="AF58" s="647"/>
      <c r="AG58" s="647"/>
      <c r="AH58" s="778"/>
      <c r="AI58" s="778"/>
      <c r="AJ58" s="778"/>
      <c r="AK58" s="778"/>
      <c r="AL58" s="778"/>
      <c r="AM58" s="778"/>
      <c r="AN58" s="778"/>
      <c r="AO58" s="778"/>
      <c r="AP58" s="778"/>
      <c r="AQ58" s="778"/>
      <c r="AR58" s="778"/>
      <c r="AS58" s="778"/>
      <c r="AT58" s="779"/>
    </row>
    <row r="59" spans="1:52" ht="18" customHeight="1" thickBot="1" x14ac:dyDescent="0.2">
      <c r="A59" s="780" t="s">
        <v>8437</v>
      </c>
      <c r="B59" s="781"/>
      <c r="C59" s="781"/>
      <c r="D59" s="781"/>
      <c r="E59" s="781"/>
      <c r="F59" s="781"/>
      <c r="G59" s="207" t="str">
        <f>IF(入力フォーム!H160="有","☑","☐")</f>
        <v>☐</v>
      </c>
      <c r="H59" s="178" t="s">
        <v>8438</v>
      </c>
      <c r="I59" s="179"/>
      <c r="J59" s="208" t="str">
        <f>IF(入力フォーム!H160="無","☑","☐")</f>
        <v>☐</v>
      </c>
      <c r="K59" s="180" t="s">
        <v>8439</v>
      </c>
      <c r="L59" s="179"/>
      <c r="M59" s="179"/>
      <c r="N59" s="179"/>
      <c r="O59" s="179"/>
      <c r="P59" s="181"/>
      <c r="Q59" s="782" t="str">
        <f>IF(ISBLANK(入力フォーム!H162), "", 入力フォーム!H162)</f>
        <v/>
      </c>
      <c r="R59" s="783"/>
      <c r="S59" s="783"/>
      <c r="T59" s="783"/>
      <c r="U59" s="783"/>
      <c r="V59" s="783"/>
      <c r="W59" s="783"/>
      <c r="X59" s="783"/>
      <c r="Y59" s="783"/>
      <c r="Z59" s="783"/>
      <c r="AA59" s="783"/>
      <c r="AB59" s="783"/>
      <c r="AC59" s="182" t="s">
        <v>8089</v>
      </c>
      <c r="AD59" s="784" t="str">
        <f>IF(ISBLANK(入力フォーム!H170), "", 入力フォーム!H170)</f>
        <v/>
      </c>
      <c r="AE59" s="785"/>
      <c r="AF59" s="785"/>
      <c r="AG59" s="785"/>
      <c r="AH59" s="785"/>
      <c r="AI59" s="785"/>
      <c r="AJ59" s="785"/>
      <c r="AK59" s="785"/>
      <c r="AL59" s="785"/>
      <c r="AM59" s="785"/>
      <c r="AN59" s="785"/>
      <c r="AO59" s="785"/>
      <c r="AP59" s="785"/>
      <c r="AQ59" s="785"/>
      <c r="AR59" s="785"/>
      <c r="AS59" s="785"/>
      <c r="AT59" s="786"/>
    </row>
    <row r="60" spans="1:52" ht="18" customHeight="1" x14ac:dyDescent="0.15">
      <c r="A60" s="171" t="s">
        <v>8453</v>
      </c>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83"/>
      <c r="Z60" s="183"/>
      <c r="AA60" s="183"/>
      <c r="AB60" s="183"/>
      <c r="AC60" s="132"/>
      <c r="AD60" s="184"/>
      <c r="AE60" s="184"/>
      <c r="AF60" s="184"/>
      <c r="AG60" s="184"/>
      <c r="AH60" s="184"/>
      <c r="AI60" s="184"/>
      <c r="AJ60" s="184"/>
      <c r="AK60" s="184"/>
      <c r="AL60" s="184"/>
      <c r="AM60" s="184"/>
      <c r="AN60" s="184"/>
      <c r="AO60" s="184"/>
      <c r="AP60" s="184"/>
      <c r="AQ60" s="184"/>
      <c r="AR60" s="184"/>
      <c r="AS60" s="184"/>
      <c r="AT60" s="184"/>
    </row>
    <row r="61" spans="1:52" ht="5.0999999999999996" customHeight="1" x14ac:dyDescent="0.15">
      <c r="A61" s="130"/>
      <c r="B61" s="130"/>
      <c r="C61" s="130"/>
      <c r="D61" s="130"/>
      <c r="E61" s="130"/>
      <c r="F61" s="130"/>
      <c r="G61" s="130"/>
      <c r="H61" s="130"/>
      <c r="I61" s="130"/>
      <c r="J61" s="130"/>
      <c r="K61" s="130"/>
      <c r="L61" s="130"/>
      <c r="M61" s="130"/>
      <c r="N61" s="130"/>
      <c r="O61" s="130"/>
      <c r="P61" s="159"/>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row>
    <row r="62" spans="1:52" ht="18" customHeight="1" thickBot="1" x14ac:dyDescent="0.2">
      <c r="A62" s="134" t="s">
        <v>8452</v>
      </c>
      <c r="B62" s="143"/>
      <c r="C62" s="130"/>
      <c r="D62" s="130"/>
      <c r="E62" s="130"/>
      <c r="F62" s="130"/>
      <c r="G62" s="130"/>
      <c r="H62" s="130"/>
      <c r="I62" s="130"/>
      <c r="J62" s="130"/>
      <c r="K62" s="130"/>
      <c r="L62" s="130"/>
      <c r="M62" s="130"/>
      <c r="N62" s="130"/>
      <c r="O62" s="130"/>
      <c r="P62" s="159"/>
      <c r="Q62" s="130"/>
      <c r="R62" s="130"/>
      <c r="S62" s="130"/>
      <c r="T62" s="130"/>
      <c r="U62" s="130"/>
      <c r="V62" s="130"/>
      <c r="W62" s="130"/>
      <c r="X62" s="130"/>
      <c r="Y62" s="134"/>
      <c r="Z62" s="185" t="s">
        <v>8440</v>
      </c>
      <c r="AA62" s="185"/>
      <c r="AB62" s="185"/>
      <c r="AC62" s="185"/>
      <c r="AD62" s="185"/>
      <c r="AE62" s="185"/>
      <c r="AF62" s="185"/>
      <c r="AG62" s="185"/>
      <c r="AH62" s="185"/>
      <c r="AI62" s="185"/>
      <c r="AJ62" s="185"/>
      <c r="AK62" s="185"/>
      <c r="AL62" s="185"/>
      <c r="AM62" s="185"/>
      <c r="AN62" s="185"/>
      <c r="AO62" s="185"/>
      <c r="AP62" s="185"/>
      <c r="AQ62" s="185"/>
      <c r="AR62" s="185"/>
      <c r="AS62" s="185"/>
      <c r="AT62" s="185"/>
      <c r="AZ62" s="186"/>
    </row>
    <row r="63" spans="1:52" ht="18" customHeight="1" x14ac:dyDescent="0.15">
      <c r="A63" s="517" t="s">
        <v>8060</v>
      </c>
      <c r="B63" s="518"/>
      <c r="C63" s="809"/>
      <c r="D63" s="742" t="s">
        <v>8441</v>
      </c>
      <c r="E63" s="518"/>
      <c r="F63" s="518"/>
      <c r="G63" s="518"/>
      <c r="H63" s="518"/>
      <c r="I63" s="518"/>
      <c r="J63" s="518"/>
      <c r="K63" s="518"/>
      <c r="L63" s="518"/>
      <c r="M63" s="518"/>
      <c r="N63" s="518"/>
      <c r="O63" s="518"/>
      <c r="P63" s="809"/>
      <c r="Q63" s="810" t="s">
        <v>11106</v>
      </c>
      <c r="R63" s="510"/>
      <c r="S63" s="510"/>
      <c r="T63" s="510"/>
      <c r="U63" s="510"/>
      <c r="V63" s="510"/>
      <c r="W63" s="510"/>
      <c r="X63" s="511"/>
      <c r="Y63" s="134"/>
      <c r="Z63" s="811" t="str">
        <f>IF(ISBLANK(行政用!H30), "", 行政用!H30)</f>
        <v/>
      </c>
      <c r="AA63" s="811"/>
      <c r="AB63" s="811"/>
      <c r="AC63" s="811"/>
      <c r="AD63" s="811"/>
      <c r="AE63" s="811"/>
      <c r="AF63" s="811"/>
      <c r="AG63" s="811"/>
      <c r="AH63" s="811"/>
      <c r="AI63" s="811"/>
      <c r="AJ63" s="811"/>
      <c r="AK63" s="811"/>
      <c r="AL63" s="811"/>
      <c r="AM63" s="811"/>
      <c r="AN63" s="811"/>
      <c r="AO63" s="811"/>
      <c r="AP63" s="811"/>
      <c r="AQ63" s="811"/>
      <c r="AR63" s="811"/>
      <c r="AS63" s="811"/>
      <c r="AT63" s="811"/>
    </row>
    <row r="64" spans="1:52" ht="20.25" customHeight="1" x14ac:dyDescent="0.15">
      <c r="A64" s="37" t="str">
        <f>IF(入力フォーム!H174="有","☑","□")</f>
        <v>□</v>
      </c>
      <c r="B64" s="187" t="s">
        <v>8088</v>
      </c>
      <c r="C64" s="188"/>
      <c r="D64" s="812" t="str">
        <f>IF(ISBLANK(入力フォーム!H175), "", 入力フォーム!H175)</f>
        <v/>
      </c>
      <c r="E64" s="812"/>
      <c r="F64" s="812"/>
      <c r="G64" s="812"/>
      <c r="H64" s="812"/>
      <c r="I64" s="812"/>
      <c r="J64" s="812"/>
      <c r="K64" s="812"/>
      <c r="L64" s="812"/>
      <c r="M64" s="812"/>
      <c r="N64" s="812"/>
      <c r="O64" s="812"/>
      <c r="P64" s="813"/>
      <c r="Q64" s="36" t="str">
        <f>IF(入力フォーム!H176="有","☑","□")</f>
        <v>□</v>
      </c>
      <c r="R64" s="818" t="s">
        <v>8442</v>
      </c>
      <c r="S64" s="818"/>
      <c r="T64" s="818"/>
      <c r="U64" s="39" t="str">
        <f>IF(入力フォーム!H176="無","☑","□")</f>
        <v>□</v>
      </c>
      <c r="V64" s="818" t="s">
        <v>8443</v>
      </c>
      <c r="W64" s="818"/>
      <c r="X64" s="819"/>
      <c r="Y64" s="134"/>
      <c r="Z64" s="811"/>
      <c r="AA64" s="811"/>
      <c r="AB64" s="811"/>
      <c r="AC64" s="811"/>
      <c r="AD64" s="811"/>
      <c r="AE64" s="811"/>
      <c r="AF64" s="811"/>
      <c r="AG64" s="811"/>
      <c r="AH64" s="811"/>
      <c r="AI64" s="811"/>
      <c r="AJ64" s="811"/>
      <c r="AK64" s="811"/>
      <c r="AL64" s="811"/>
      <c r="AM64" s="811"/>
      <c r="AN64" s="811"/>
      <c r="AO64" s="811"/>
      <c r="AP64" s="811"/>
      <c r="AQ64" s="811"/>
      <c r="AR64" s="811"/>
      <c r="AS64" s="811"/>
      <c r="AT64" s="811"/>
    </row>
    <row r="65" spans="1:50" ht="20.25" customHeight="1" x14ac:dyDescent="0.15">
      <c r="A65" s="820" t="str">
        <f>IF(入力フォーム!H174="無","☑","□")</f>
        <v>□</v>
      </c>
      <c r="B65" s="822" t="s">
        <v>8515</v>
      </c>
      <c r="C65" s="189"/>
      <c r="D65" s="814"/>
      <c r="E65" s="814"/>
      <c r="F65" s="814"/>
      <c r="G65" s="814"/>
      <c r="H65" s="814"/>
      <c r="I65" s="814"/>
      <c r="J65" s="814"/>
      <c r="K65" s="814"/>
      <c r="L65" s="814"/>
      <c r="M65" s="814"/>
      <c r="N65" s="814"/>
      <c r="O65" s="814"/>
      <c r="P65" s="815"/>
      <c r="Q65" s="824" t="s">
        <v>8444</v>
      </c>
      <c r="R65" s="825"/>
      <c r="S65" s="825"/>
      <c r="T65" s="825"/>
      <c r="U65" s="826"/>
      <c r="V65" s="826"/>
      <c r="W65" s="826"/>
      <c r="X65" s="190"/>
      <c r="Y65" s="134"/>
      <c r="Z65" s="811"/>
      <c r="AA65" s="811"/>
      <c r="AB65" s="811"/>
      <c r="AC65" s="811"/>
      <c r="AD65" s="811"/>
      <c r="AE65" s="811"/>
      <c r="AF65" s="811"/>
      <c r="AG65" s="811"/>
      <c r="AH65" s="811"/>
      <c r="AI65" s="811"/>
      <c r="AJ65" s="811"/>
      <c r="AK65" s="811"/>
      <c r="AL65" s="811"/>
      <c r="AM65" s="811"/>
      <c r="AN65" s="811"/>
      <c r="AO65" s="811"/>
      <c r="AP65" s="811"/>
      <c r="AQ65" s="811"/>
      <c r="AR65" s="811"/>
      <c r="AS65" s="811"/>
      <c r="AT65" s="811"/>
    </row>
    <row r="66" spans="1:50" ht="20.25" customHeight="1" thickBot="1" x14ac:dyDescent="0.2">
      <c r="A66" s="821"/>
      <c r="B66" s="823"/>
      <c r="C66" s="191"/>
      <c r="D66" s="816"/>
      <c r="E66" s="816"/>
      <c r="F66" s="816"/>
      <c r="G66" s="816"/>
      <c r="H66" s="816"/>
      <c r="I66" s="816"/>
      <c r="J66" s="816"/>
      <c r="K66" s="816"/>
      <c r="L66" s="816"/>
      <c r="M66" s="816"/>
      <c r="N66" s="816"/>
      <c r="O66" s="816"/>
      <c r="P66" s="817"/>
      <c r="Q66" s="192" t="s">
        <v>8100</v>
      </c>
      <c r="R66" s="645" t="str">
        <f>IF(ISBLANK(入力フォーム!H177), "", 入力フォーム!H177)</f>
        <v/>
      </c>
      <c r="S66" s="645"/>
      <c r="T66" s="645"/>
      <c r="U66" s="645"/>
      <c r="V66" s="645"/>
      <c r="W66" s="645"/>
      <c r="X66" s="164" t="s">
        <v>8099</v>
      </c>
      <c r="Y66" s="134"/>
      <c r="Z66" s="811"/>
      <c r="AA66" s="811"/>
      <c r="AB66" s="811"/>
      <c r="AC66" s="811"/>
      <c r="AD66" s="811"/>
      <c r="AE66" s="811"/>
      <c r="AF66" s="811"/>
      <c r="AG66" s="811"/>
      <c r="AH66" s="811"/>
      <c r="AI66" s="811"/>
      <c r="AJ66" s="811"/>
      <c r="AK66" s="811"/>
      <c r="AL66" s="811"/>
      <c r="AM66" s="811"/>
      <c r="AN66" s="811"/>
      <c r="AO66" s="811"/>
      <c r="AP66" s="811"/>
      <c r="AQ66" s="811"/>
      <c r="AR66" s="811"/>
      <c r="AS66" s="811"/>
      <c r="AT66" s="811"/>
    </row>
    <row r="67" spans="1:50" ht="18" customHeight="1" x14ac:dyDescent="0.15">
      <c r="A67" s="827" t="s">
        <v>8445</v>
      </c>
      <c r="B67" s="828"/>
      <c r="C67" s="828"/>
      <c r="D67" s="828"/>
      <c r="E67" s="828"/>
      <c r="F67" s="828"/>
      <c r="G67" s="828"/>
      <c r="H67" s="828"/>
      <c r="I67" s="828"/>
      <c r="J67" s="828"/>
      <c r="K67" s="828"/>
      <c r="L67" s="828"/>
      <c r="M67" s="828"/>
      <c r="N67" s="828"/>
      <c r="O67" s="828"/>
      <c r="P67" s="829"/>
      <c r="Q67" s="830" t="s">
        <v>8446</v>
      </c>
      <c r="R67" s="831"/>
      <c r="S67" s="831"/>
      <c r="T67" s="831"/>
      <c r="U67" s="831"/>
      <c r="V67" s="831"/>
      <c r="W67" s="831"/>
      <c r="X67" s="832"/>
      <c r="Y67" s="134"/>
      <c r="Z67" s="811"/>
      <c r="AA67" s="811"/>
      <c r="AB67" s="811"/>
      <c r="AC67" s="811"/>
      <c r="AD67" s="811"/>
      <c r="AE67" s="811"/>
      <c r="AF67" s="811"/>
      <c r="AG67" s="811"/>
      <c r="AH67" s="811"/>
      <c r="AI67" s="811"/>
      <c r="AJ67" s="811"/>
      <c r="AK67" s="811"/>
      <c r="AL67" s="811"/>
      <c r="AM67" s="811"/>
      <c r="AN67" s="811"/>
      <c r="AO67" s="811"/>
      <c r="AP67" s="811"/>
      <c r="AQ67" s="811"/>
      <c r="AR67" s="811"/>
      <c r="AS67" s="811"/>
      <c r="AT67" s="811"/>
    </row>
    <row r="68" spans="1:50" ht="18" customHeight="1" x14ac:dyDescent="0.15">
      <c r="A68" s="210" t="str">
        <f>IF(入力フォーム!H179="有","☑","□")</f>
        <v>□</v>
      </c>
      <c r="B68" s="833" t="s">
        <v>8105</v>
      </c>
      <c r="C68" s="833"/>
      <c r="D68" s="833"/>
      <c r="E68" s="209" t="str">
        <f>IF(入力フォーム!H180="有","☑","□")</f>
        <v>□</v>
      </c>
      <c r="F68" s="833" t="s">
        <v>8103</v>
      </c>
      <c r="G68" s="833"/>
      <c r="H68" s="833"/>
      <c r="I68" s="209" t="str">
        <f>IF(入力フォーム!H181="有","☑","□")</f>
        <v>□</v>
      </c>
      <c r="J68" s="833" t="s">
        <v>8395</v>
      </c>
      <c r="K68" s="833"/>
      <c r="L68" s="833"/>
      <c r="M68" s="833"/>
      <c r="N68" s="132"/>
      <c r="O68" s="132"/>
      <c r="P68" s="193"/>
      <c r="Q68" s="834" t="str">
        <f>IF(ISBLANK(入力フォーム!H184), "", 入力フォーム!H184)</f>
        <v/>
      </c>
      <c r="R68" s="835"/>
      <c r="S68" s="835"/>
      <c r="T68" s="835"/>
      <c r="U68" s="835"/>
      <c r="V68" s="835"/>
      <c r="W68" s="835"/>
      <c r="X68" s="838" t="s">
        <v>8447</v>
      </c>
      <c r="Y68" s="134"/>
      <c r="Z68" s="811"/>
      <c r="AA68" s="811"/>
      <c r="AB68" s="811"/>
      <c r="AC68" s="811"/>
      <c r="AD68" s="811"/>
      <c r="AE68" s="811"/>
      <c r="AF68" s="811"/>
      <c r="AG68" s="811"/>
      <c r="AH68" s="811"/>
      <c r="AI68" s="811"/>
      <c r="AJ68" s="811"/>
      <c r="AK68" s="811"/>
      <c r="AL68" s="811"/>
      <c r="AM68" s="811"/>
      <c r="AN68" s="811"/>
      <c r="AO68" s="811"/>
      <c r="AP68" s="811"/>
      <c r="AQ68" s="811"/>
      <c r="AR68" s="811"/>
      <c r="AS68" s="811"/>
      <c r="AT68" s="811"/>
    </row>
    <row r="69" spans="1:50" ht="18" customHeight="1" thickBot="1" x14ac:dyDescent="0.4">
      <c r="A69" s="211" t="str">
        <f>IF(入力フォーム!H178="無","☑","□")</f>
        <v>□</v>
      </c>
      <c r="B69" s="840" t="s">
        <v>8448</v>
      </c>
      <c r="C69" s="840"/>
      <c r="D69" s="840"/>
      <c r="E69" s="840"/>
      <c r="F69" s="212" t="str">
        <f>IF(入力フォーム!H182="有","☑","□")</f>
        <v>□</v>
      </c>
      <c r="G69" s="841" t="s">
        <v>8102</v>
      </c>
      <c r="H69" s="841"/>
      <c r="I69" s="842" t="str">
        <f>IF(ISBLANK(入力フォーム!H183), "",  "(" &amp; 入力フォーム!H183 &amp; ")")</f>
        <v/>
      </c>
      <c r="J69" s="842"/>
      <c r="K69" s="842"/>
      <c r="L69" s="842"/>
      <c r="M69" s="842"/>
      <c r="N69" s="842"/>
      <c r="O69" s="842"/>
      <c r="P69" s="843"/>
      <c r="Q69" s="836"/>
      <c r="R69" s="837"/>
      <c r="S69" s="837"/>
      <c r="T69" s="837"/>
      <c r="U69" s="837"/>
      <c r="V69" s="837"/>
      <c r="W69" s="837"/>
      <c r="X69" s="839"/>
      <c r="Y69" s="134"/>
      <c r="Z69" s="811"/>
      <c r="AA69" s="811"/>
      <c r="AB69" s="811"/>
      <c r="AC69" s="811"/>
      <c r="AD69" s="811"/>
      <c r="AE69" s="811"/>
      <c r="AF69" s="811"/>
      <c r="AG69" s="811"/>
      <c r="AH69" s="811"/>
      <c r="AI69" s="811"/>
      <c r="AJ69" s="811"/>
      <c r="AK69" s="811"/>
      <c r="AL69" s="811"/>
      <c r="AM69" s="811"/>
      <c r="AN69" s="811"/>
      <c r="AO69" s="811"/>
      <c r="AP69" s="811"/>
      <c r="AQ69" s="811"/>
      <c r="AR69" s="811"/>
      <c r="AS69" s="811"/>
      <c r="AT69" s="811"/>
    </row>
    <row r="70" spans="1:50" ht="3.95" customHeight="1" x14ac:dyDescent="0.15">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4"/>
      <c r="Z70" s="811"/>
      <c r="AA70" s="811"/>
      <c r="AB70" s="811"/>
      <c r="AC70" s="811"/>
      <c r="AD70" s="811"/>
      <c r="AE70" s="811"/>
      <c r="AF70" s="811"/>
      <c r="AG70" s="811"/>
      <c r="AH70" s="811"/>
      <c r="AI70" s="811"/>
      <c r="AJ70" s="811"/>
      <c r="AK70" s="811"/>
      <c r="AL70" s="811"/>
      <c r="AM70" s="811"/>
      <c r="AN70" s="811"/>
      <c r="AO70" s="811"/>
      <c r="AP70" s="811"/>
      <c r="AQ70" s="811"/>
      <c r="AR70" s="811"/>
      <c r="AS70" s="811"/>
      <c r="AT70" s="811"/>
    </row>
    <row r="71" spans="1:50" ht="3" hidden="1" customHeight="1" x14ac:dyDescent="0.15">
      <c r="A71" s="130"/>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34"/>
      <c r="Z71" s="811"/>
      <c r="AA71" s="811"/>
      <c r="AB71" s="811"/>
      <c r="AC71" s="811"/>
      <c r="AD71" s="811"/>
      <c r="AE71" s="811"/>
      <c r="AF71" s="811"/>
      <c r="AG71" s="811"/>
      <c r="AH71" s="811"/>
      <c r="AI71" s="811"/>
      <c r="AJ71" s="811"/>
      <c r="AK71" s="811"/>
      <c r="AL71" s="811"/>
      <c r="AM71" s="811"/>
      <c r="AN71" s="811"/>
      <c r="AO71" s="811"/>
      <c r="AP71" s="811"/>
      <c r="AQ71" s="811"/>
      <c r="AR71" s="811"/>
      <c r="AS71" s="811"/>
      <c r="AT71" s="811"/>
    </row>
    <row r="72" spans="1:50" ht="19.5" customHeight="1" thickBot="1" x14ac:dyDescent="0.2">
      <c r="A72" s="799" t="s">
        <v>8451</v>
      </c>
      <c r="B72" s="799"/>
      <c r="C72" s="799"/>
      <c r="D72" s="799"/>
      <c r="E72" s="799"/>
      <c r="F72" s="799"/>
      <c r="G72" s="799"/>
      <c r="H72" s="799"/>
      <c r="I72" s="799"/>
      <c r="J72" s="799"/>
      <c r="K72" s="799"/>
      <c r="L72" s="799"/>
      <c r="M72" s="799"/>
      <c r="N72" s="799"/>
      <c r="O72" s="799"/>
      <c r="P72" s="799"/>
      <c r="Q72" s="799"/>
      <c r="R72" s="799"/>
      <c r="S72" s="799"/>
      <c r="T72" s="799"/>
      <c r="U72" s="799"/>
      <c r="V72" s="799"/>
      <c r="W72" s="799"/>
      <c r="X72" s="194"/>
      <c r="Y72" s="134"/>
      <c r="Z72" s="811"/>
      <c r="AA72" s="811"/>
      <c r="AB72" s="811"/>
      <c r="AC72" s="811"/>
      <c r="AD72" s="811"/>
      <c r="AE72" s="811"/>
      <c r="AF72" s="811"/>
      <c r="AG72" s="811"/>
      <c r="AH72" s="811"/>
      <c r="AI72" s="811"/>
      <c r="AJ72" s="811"/>
      <c r="AK72" s="811"/>
      <c r="AL72" s="811"/>
      <c r="AM72" s="811"/>
      <c r="AN72" s="811"/>
      <c r="AO72" s="811"/>
      <c r="AP72" s="811"/>
      <c r="AQ72" s="811"/>
      <c r="AR72" s="811"/>
      <c r="AS72" s="811"/>
      <c r="AT72" s="811"/>
    </row>
    <row r="73" spans="1:50" ht="22.5" customHeight="1" x14ac:dyDescent="0.15">
      <c r="A73" s="800" t="str">
        <f>IF(ISBLANK(入力フォーム!H188), "", 入力フォーム!H188)</f>
        <v/>
      </c>
      <c r="B73" s="801"/>
      <c r="C73" s="801"/>
      <c r="D73" s="801"/>
      <c r="E73" s="801"/>
      <c r="F73" s="801"/>
      <c r="G73" s="801"/>
      <c r="H73" s="801"/>
      <c r="I73" s="801"/>
      <c r="J73" s="801"/>
      <c r="K73" s="801"/>
      <c r="L73" s="801"/>
      <c r="M73" s="801"/>
      <c r="N73" s="801"/>
      <c r="O73" s="801"/>
      <c r="P73" s="801"/>
      <c r="Q73" s="801"/>
      <c r="R73" s="801"/>
      <c r="S73" s="801"/>
      <c r="T73" s="801"/>
      <c r="U73" s="801"/>
      <c r="V73" s="801"/>
      <c r="W73" s="801"/>
      <c r="X73" s="802"/>
      <c r="Y73" s="134"/>
      <c r="Z73" s="811"/>
      <c r="AA73" s="811"/>
      <c r="AB73" s="811"/>
      <c r="AC73" s="811"/>
      <c r="AD73" s="811"/>
      <c r="AE73" s="811"/>
      <c r="AF73" s="811"/>
      <c r="AG73" s="811"/>
      <c r="AH73" s="811"/>
      <c r="AI73" s="811"/>
      <c r="AJ73" s="811"/>
      <c r="AK73" s="811"/>
      <c r="AL73" s="811"/>
      <c r="AM73" s="811"/>
      <c r="AN73" s="811"/>
      <c r="AO73" s="811"/>
      <c r="AP73" s="811"/>
      <c r="AQ73" s="811"/>
      <c r="AR73" s="811"/>
      <c r="AS73" s="811"/>
      <c r="AT73" s="811"/>
    </row>
    <row r="74" spans="1:50" ht="22.5" customHeight="1" x14ac:dyDescent="0.15">
      <c r="A74" s="803"/>
      <c r="B74" s="804"/>
      <c r="C74" s="804"/>
      <c r="D74" s="804"/>
      <c r="E74" s="804"/>
      <c r="F74" s="804"/>
      <c r="G74" s="804"/>
      <c r="H74" s="804"/>
      <c r="I74" s="804"/>
      <c r="J74" s="804"/>
      <c r="K74" s="804"/>
      <c r="L74" s="804"/>
      <c r="M74" s="804"/>
      <c r="N74" s="804"/>
      <c r="O74" s="804"/>
      <c r="P74" s="804"/>
      <c r="Q74" s="804"/>
      <c r="R74" s="804"/>
      <c r="S74" s="804"/>
      <c r="T74" s="804"/>
      <c r="U74" s="804"/>
      <c r="V74" s="804"/>
      <c r="W74" s="804"/>
      <c r="X74" s="805"/>
      <c r="Y74" s="134"/>
      <c r="Z74" s="811"/>
      <c r="AA74" s="811"/>
      <c r="AB74" s="811"/>
      <c r="AC74" s="811"/>
      <c r="AD74" s="811"/>
      <c r="AE74" s="811"/>
      <c r="AF74" s="811"/>
      <c r="AG74" s="811"/>
      <c r="AH74" s="811"/>
      <c r="AI74" s="811"/>
      <c r="AJ74" s="811"/>
      <c r="AK74" s="811"/>
      <c r="AL74" s="811"/>
      <c r="AM74" s="811"/>
      <c r="AN74" s="811"/>
      <c r="AO74" s="811"/>
      <c r="AP74" s="811"/>
      <c r="AQ74" s="811"/>
      <c r="AR74" s="811"/>
      <c r="AS74" s="811"/>
      <c r="AT74" s="811"/>
    </row>
    <row r="75" spans="1:50" ht="22.5" customHeight="1" x14ac:dyDescent="0.15">
      <c r="A75" s="803"/>
      <c r="B75" s="804"/>
      <c r="C75" s="804"/>
      <c r="D75" s="804"/>
      <c r="E75" s="804"/>
      <c r="F75" s="804"/>
      <c r="G75" s="804"/>
      <c r="H75" s="804"/>
      <c r="I75" s="804"/>
      <c r="J75" s="804"/>
      <c r="K75" s="804"/>
      <c r="L75" s="804"/>
      <c r="M75" s="804"/>
      <c r="N75" s="804"/>
      <c r="O75" s="804"/>
      <c r="P75" s="804"/>
      <c r="Q75" s="804"/>
      <c r="R75" s="804"/>
      <c r="S75" s="804"/>
      <c r="T75" s="804"/>
      <c r="U75" s="804"/>
      <c r="V75" s="804"/>
      <c r="W75" s="804"/>
      <c r="X75" s="805"/>
      <c r="Y75" s="134"/>
      <c r="Z75" s="811"/>
      <c r="AA75" s="811"/>
      <c r="AB75" s="811"/>
      <c r="AC75" s="811"/>
      <c r="AD75" s="811"/>
      <c r="AE75" s="811"/>
      <c r="AF75" s="811"/>
      <c r="AG75" s="811"/>
      <c r="AH75" s="811"/>
      <c r="AI75" s="811"/>
      <c r="AJ75" s="811"/>
      <c r="AK75" s="811"/>
      <c r="AL75" s="811"/>
      <c r="AM75" s="811"/>
      <c r="AN75" s="811"/>
      <c r="AO75" s="811"/>
      <c r="AP75" s="811"/>
      <c r="AQ75" s="811"/>
      <c r="AR75" s="811"/>
      <c r="AS75" s="811"/>
      <c r="AT75" s="811"/>
      <c r="AX75" s="134"/>
    </row>
    <row r="76" spans="1:50" ht="22.5" customHeight="1" x14ac:dyDescent="0.15">
      <c r="A76" s="803"/>
      <c r="B76" s="804"/>
      <c r="C76" s="804"/>
      <c r="D76" s="804"/>
      <c r="E76" s="804"/>
      <c r="F76" s="804"/>
      <c r="G76" s="804"/>
      <c r="H76" s="804"/>
      <c r="I76" s="804"/>
      <c r="J76" s="804"/>
      <c r="K76" s="804"/>
      <c r="L76" s="804"/>
      <c r="M76" s="804"/>
      <c r="N76" s="804"/>
      <c r="O76" s="804"/>
      <c r="P76" s="804"/>
      <c r="Q76" s="804"/>
      <c r="R76" s="804"/>
      <c r="S76" s="804"/>
      <c r="T76" s="804"/>
      <c r="U76" s="804"/>
      <c r="V76" s="804"/>
      <c r="W76" s="804"/>
      <c r="X76" s="805"/>
      <c r="Y76" s="134"/>
      <c r="Z76" s="811"/>
      <c r="AA76" s="811"/>
      <c r="AB76" s="811"/>
      <c r="AC76" s="811"/>
      <c r="AD76" s="811"/>
      <c r="AE76" s="811"/>
      <c r="AF76" s="811"/>
      <c r="AG76" s="811"/>
      <c r="AH76" s="811"/>
      <c r="AI76" s="811"/>
      <c r="AJ76" s="811"/>
      <c r="AK76" s="811"/>
      <c r="AL76" s="811"/>
      <c r="AM76" s="811"/>
      <c r="AN76" s="811"/>
      <c r="AO76" s="811"/>
      <c r="AP76" s="811"/>
      <c r="AQ76" s="811"/>
      <c r="AR76" s="811"/>
      <c r="AS76" s="811"/>
      <c r="AT76" s="811"/>
    </row>
    <row r="77" spans="1:50" ht="22.5" customHeight="1" x14ac:dyDescent="0.15">
      <c r="A77" s="803"/>
      <c r="B77" s="804"/>
      <c r="C77" s="804"/>
      <c r="D77" s="804"/>
      <c r="E77" s="804"/>
      <c r="F77" s="804"/>
      <c r="G77" s="804"/>
      <c r="H77" s="804"/>
      <c r="I77" s="804"/>
      <c r="J77" s="804"/>
      <c r="K77" s="804"/>
      <c r="L77" s="804"/>
      <c r="M77" s="804"/>
      <c r="N77" s="804"/>
      <c r="O77" s="804"/>
      <c r="P77" s="804"/>
      <c r="Q77" s="804"/>
      <c r="R77" s="804"/>
      <c r="S77" s="804"/>
      <c r="T77" s="804"/>
      <c r="U77" s="804"/>
      <c r="V77" s="804"/>
      <c r="W77" s="804"/>
      <c r="X77" s="805"/>
      <c r="Y77" s="134"/>
      <c r="Z77" s="811"/>
      <c r="AA77" s="811"/>
      <c r="AB77" s="811"/>
      <c r="AC77" s="811"/>
      <c r="AD77" s="811"/>
      <c r="AE77" s="811"/>
      <c r="AF77" s="811"/>
      <c r="AG77" s="811"/>
      <c r="AH77" s="811"/>
      <c r="AI77" s="811"/>
      <c r="AJ77" s="811"/>
      <c r="AK77" s="811"/>
      <c r="AL77" s="811"/>
      <c r="AM77" s="811"/>
      <c r="AN77" s="811"/>
      <c r="AO77" s="811"/>
      <c r="AP77" s="811"/>
      <c r="AQ77" s="811"/>
      <c r="AR77" s="811"/>
      <c r="AS77" s="811"/>
      <c r="AT77" s="811"/>
    </row>
    <row r="78" spans="1:50" ht="19.5" customHeight="1" x14ac:dyDescent="0.15">
      <c r="A78" s="803"/>
      <c r="B78" s="804"/>
      <c r="C78" s="804"/>
      <c r="D78" s="804"/>
      <c r="E78" s="804"/>
      <c r="F78" s="804"/>
      <c r="G78" s="804"/>
      <c r="H78" s="804"/>
      <c r="I78" s="804"/>
      <c r="J78" s="804"/>
      <c r="K78" s="804"/>
      <c r="L78" s="804"/>
      <c r="M78" s="804"/>
      <c r="N78" s="804"/>
      <c r="O78" s="804"/>
      <c r="P78" s="804"/>
      <c r="Q78" s="804"/>
      <c r="R78" s="804"/>
      <c r="S78" s="804"/>
      <c r="T78" s="804"/>
      <c r="U78" s="804"/>
      <c r="V78" s="804"/>
      <c r="W78" s="804"/>
      <c r="X78" s="805"/>
      <c r="Y78" s="134"/>
      <c r="Z78" s="811"/>
      <c r="AA78" s="811"/>
      <c r="AB78" s="811"/>
      <c r="AC78" s="811"/>
      <c r="AD78" s="811"/>
      <c r="AE78" s="811"/>
      <c r="AF78" s="811"/>
      <c r="AG78" s="811"/>
      <c r="AH78" s="811"/>
      <c r="AI78" s="811"/>
      <c r="AJ78" s="811"/>
      <c r="AK78" s="811"/>
      <c r="AL78" s="811"/>
      <c r="AM78" s="811"/>
      <c r="AN78" s="811"/>
      <c r="AO78" s="811"/>
      <c r="AP78" s="811"/>
      <c r="AQ78" s="811"/>
      <c r="AR78" s="811"/>
      <c r="AS78" s="811"/>
      <c r="AT78" s="811"/>
    </row>
    <row r="79" spans="1:50" ht="19.5" customHeight="1" thickBot="1" x14ac:dyDescent="0.2">
      <c r="A79" s="806"/>
      <c r="B79" s="807"/>
      <c r="C79" s="807"/>
      <c r="D79" s="807"/>
      <c r="E79" s="807"/>
      <c r="F79" s="807"/>
      <c r="G79" s="807"/>
      <c r="H79" s="807"/>
      <c r="I79" s="807"/>
      <c r="J79" s="807"/>
      <c r="K79" s="807"/>
      <c r="L79" s="807"/>
      <c r="M79" s="807"/>
      <c r="N79" s="807"/>
      <c r="O79" s="807"/>
      <c r="P79" s="807"/>
      <c r="Q79" s="807"/>
      <c r="R79" s="807"/>
      <c r="S79" s="807"/>
      <c r="T79" s="807"/>
      <c r="U79" s="807"/>
      <c r="V79" s="807"/>
      <c r="W79" s="807"/>
      <c r="X79" s="808"/>
      <c r="Y79" s="134"/>
      <c r="Z79" s="811"/>
      <c r="AA79" s="811"/>
      <c r="AB79" s="811"/>
      <c r="AC79" s="811"/>
      <c r="AD79" s="811"/>
      <c r="AE79" s="811"/>
      <c r="AF79" s="811"/>
      <c r="AG79" s="811"/>
      <c r="AH79" s="811"/>
      <c r="AI79" s="811"/>
      <c r="AJ79" s="811"/>
      <c r="AK79" s="811"/>
      <c r="AL79" s="811"/>
      <c r="AM79" s="811"/>
      <c r="AN79" s="811"/>
      <c r="AO79" s="811"/>
      <c r="AP79" s="811"/>
      <c r="AQ79" s="811"/>
      <c r="AR79" s="811"/>
      <c r="AS79" s="811"/>
      <c r="AT79" s="811"/>
    </row>
    <row r="80" spans="1:50" ht="13.5" hidden="1" customHeight="1" x14ac:dyDescent="0.15">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row>
    <row r="81" spans="1:46" ht="13.5" hidden="1" customHeight="1" x14ac:dyDescent="0.15">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row>
    <row r="82" spans="1:46" ht="13.5" hidden="1" customHeight="1" x14ac:dyDescent="0.15">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4"/>
      <c r="AA88" s="134"/>
      <c r="AB88" s="134"/>
      <c r="AC88" s="134"/>
      <c r="AD88" s="134"/>
      <c r="AE88" s="134"/>
      <c r="AF88" s="134"/>
      <c r="AG88" s="134"/>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&amp;L&amp;"ＭＳ Ｐ明朝,標準"&amp;16別記様式第１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F1" sqref="F1"/>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I13" sqref="I13"/>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4"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4" t="s">
        <v>9050</v>
      </c>
      <c r="B1" s="845"/>
      <c r="C1" s="845"/>
      <c r="D1" s="845"/>
      <c r="E1" s="845"/>
      <c r="F1" s="845"/>
    </row>
    <row r="2" spans="1:12" ht="13.5" customHeight="1" x14ac:dyDescent="0.15"/>
    <row r="3" spans="1:12" s="252" customFormat="1" ht="24" x14ac:dyDescent="0.15">
      <c r="B3" s="28" t="s">
        <v>8766</v>
      </c>
      <c r="C3" s="337"/>
      <c r="D3" s="337"/>
      <c r="E3" s="337"/>
      <c r="H3" s="338"/>
      <c r="I3" s="338"/>
      <c r="J3" s="339"/>
      <c r="L3" s="338"/>
    </row>
    <row r="4" spans="1:12" s="252" customFormat="1" ht="24" x14ac:dyDescent="0.15">
      <c r="C4" s="340" t="s">
        <v>9011</v>
      </c>
      <c r="E4" s="337"/>
      <c r="H4" s="338"/>
      <c r="I4" s="338"/>
      <c r="J4" s="339"/>
      <c r="L4" s="338"/>
    </row>
    <row r="5" spans="1:12" s="252" customFormat="1" ht="24" x14ac:dyDescent="0.15">
      <c r="C5" s="340"/>
      <c r="D5" s="341" t="s">
        <v>9009</v>
      </c>
      <c r="E5" s="337"/>
      <c r="H5" s="338"/>
      <c r="I5" s="338"/>
      <c r="J5" s="339"/>
      <c r="L5" s="338"/>
    </row>
    <row r="6" spans="1:12" s="252" customFormat="1" ht="24" x14ac:dyDescent="0.15">
      <c r="C6" s="340"/>
      <c r="D6" s="216" t="s">
        <v>9001</v>
      </c>
      <c r="E6" s="337"/>
      <c r="H6" s="338"/>
      <c r="I6" s="338"/>
      <c r="J6" s="339"/>
      <c r="L6" s="338"/>
    </row>
    <row r="7" spans="1:12" s="252" customFormat="1" ht="24" x14ac:dyDescent="0.15">
      <c r="C7" s="340"/>
      <c r="D7" s="216" t="s">
        <v>9064</v>
      </c>
      <c r="E7" s="337"/>
      <c r="H7" s="338"/>
      <c r="I7" s="338"/>
      <c r="J7" s="339"/>
      <c r="L7" s="338"/>
    </row>
    <row r="8" spans="1:12" s="252" customFormat="1" ht="24" x14ac:dyDescent="0.15">
      <c r="C8" s="340"/>
      <c r="D8" s="216" t="s">
        <v>9002</v>
      </c>
      <c r="E8" s="337"/>
      <c r="H8" s="338"/>
      <c r="I8" s="338"/>
      <c r="J8" s="339"/>
      <c r="L8" s="338"/>
    </row>
    <row r="9" spans="1:12" s="252" customFormat="1" ht="24" x14ac:dyDescent="0.15">
      <c r="C9" s="340"/>
      <c r="D9" s="216" t="s">
        <v>9003</v>
      </c>
      <c r="E9" s="337"/>
      <c r="H9" s="338"/>
      <c r="I9" s="338"/>
      <c r="J9" s="339"/>
      <c r="L9" s="338"/>
    </row>
    <row r="10" spans="1:12" s="252" customFormat="1" ht="24" x14ac:dyDescent="0.15">
      <c r="C10" s="340"/>
      <c r="D10" s="216" t="s">
        <v>9004</v>
      </c>
      <c r="E10" s="337"/>
      <c r="H10" s="338"/>
      <c r="I10" s="338"/>
      <c r="J10" s="339"/>
      <c r="L10" s="338"/>
    </row>
    <row r="11" spans="1:12" s="252" customFormat="1" ht="24" x14ac:dyDescent="0.15">
      <c r="C11" s="340"/>
      <c r="D11" s="216" t="s">
        <v>9005</v>
      </c>
      <c r="E11" s="337"/>
      <c r="H11" s="338"/>
      <c r="I11" s="338"/>
      <c r="J11" s="339"/>
      <c r="L11" s="338"/>
    </row>
    <row r="12" spans="1:12" s="252" customFormat="1" ht="24" x14ac:dyDescent="0.15">
      <c r="C12" s="340"/>
      <c r="D12" s="341" t="s">
        <v>9010</v>
      </c>
      <c r="E12" s="337"/>
      <c r="H12" s="338"/>
      <c r="I12" s="338"/>
      <c r="J12" s="339"/>
      <c r="L12" s="338"/>
    </row>
    <row r="13" spans="1:12" s="252" customFormat="1" ht="24" x14ac:dyDescent="0.15">
      <c r="C13" s="340"/>
      <c r="D13" s="216" t="s">
        <v>9006</v>
      </c>
      <c r="E13" s="337"/>
      <c r="H13" s="338"/>
      <c r="I13" s="338"/>
      <c r="J13" s="339"/>
      <c r="L13" s="338"/>
    </row>
    <row r="14" spans="1:12" s="252" customFormat="1" ht="24" x14ac:dyDescent="0.15">
      <c r="C14" s="340"/>
      <c r="D14" s="216" t="s">
        <v>9007</v>
      </c>
      <c r="E14" s="337"/>
      <c r="H14" s="338"/>
      <c r="I14" s="338"/>
      <c r="J14" s="339"/>
      <c r="L14" s="338"/>
    </row>
    <row r="15" spans="1:12" s="252" customFormat="1" ht="24" x14ac:dyDescent="0.15">
      <c r="C15" s="340"/>
      <c r="D15" s="216" t="s">
        <v>9008</v>
      </c>
      <c r="E15" s="337"/>
      <c r="H15" s="338"/>
      <c r="I15" s="338"/>
      <c r="J15" s="339"/>
      <c r="L15" s="338"/>
    </row>
    <row r="16" spans="1:12" s="252" customFormat="1" ht="18.75" customHeight="1" thickBot="1" x14ac:dyDescent="0.2">
      <c r="C16" s="29" t="s">
        <v>8671</v>
      </c>
      <c r="D16" s="417" t="s">
        <v>8668</v>
      </c>
      <c r="E16" s="418"/>
      <c r="F16" s="419"/>
      <c r="G16" s="29" t="s">
        <v>8558</v>
      </c>
      <c r="H16" s="29" t="s">
        <v>8669</v>
      </c>
      <c r="I16" s="29" t="s">
        <v>8670</v>
      </c>
      <c r="J16" s="219" t="s">
        <v>8626</v>
      </c>
      <c r="L16" s="338"/>
    </row>
    <row r="17" spans="2:12" s="252" customFormat="1" ht="49.5" x14ac:dyDescent="0.15">
      <c r="C17" s="226" t="s">
        <v>8036</v>
      </c>
      <c r="D17" s="401" t="s">
        <v>8556</v>
      </c>
      <c r="E17" s="847" t="s">
        <v>9000</v>
      </c>
      <c r="F17" s="848"/>
      <c r="G17" s="347" t="str">
        <f>IF(ISBLANK(H17),"必須","入力済")</f>
        <v>入力済</v>
      </c>
      <c r="H17" s="58" t="s">
        <v>11111</v>
      </c>
      <c r="I17" s="342" t="s">
        <v>8789</v>
      </c>
      <c r="J17" s="388" t="s">
        <v>9045</v>
      </c>
      <c r="L17" s="338"/>
    </row>
    <row r="18" spans="2:12" s="252" customFormat="1" ht="33" x14ac:dyDescent="0.15">
      <c r="C18" s="226" t="s">
        <v>8037</v>
      </c>
      <c r="D18" s="401"/>
      <c r="E18" s="848" t="s">
        <v>8851</v>
      </c>
      <c r="F18" s="848"/>
      <c r="G18" s="347" t="str">
        <f>IF(ISBLANK(H18),"必須","入力済")</f>
        <v>入力済</v>
      </c>
      <c r="H18" s="58" t="s">
        <v>8856</v>
      </c>
      <c r="I18" s="343" t="s">
        <v>8624</v>
      </c>
      <c r="J18" s="388" t="s">
        <v>8932</v>
      </c>
      <c r="L18" s="338"/>
    </row>
    <row r="19" spans="2:12" s="252" customFormat="1" ht="27" customHeight="1" x14ac:dyDescent="0.15">
      <c r="C19" s="337"/>
      <c r="D19" s="337"/>
      <c r="E19" s="337"/>
      <c r="H19" s="338"/>
      <c r="I19" s="338"/>
      <c r="J19" s="339"/>
      <c r="L19" s="338"/>
    </row>
    <row r="20" spans="2:12" s="252" customFormat="1" ht="24" x14ac:dyDescent="0.15">
      <c r="B20" s="28" t="s">
        <v>8928</v>
      </c>
      <c r="C20" s="337"/>
      <c r="D20" s="337"/>
      <c r="E20" s="337"/>
      <c r="H20" s="338"/>
      <c r="I20" s="338"/>
      <c r="J20" s="339"/>
      <c r="L20" s="338"/>
    </row>
    <row r="21" spans="2:12" s="252" customFormat="1" x14ac:dyDescent="0.15">
      <c r="C21" s="252" t="s">
        <v>8667</v>
      </c>
      <c r="E21" s="337"/>
      <c r="H21" s="338"/>
      <c r="I21" s="338"/>
      <c r="J21" s="339"/>
      <c r="K21" s="338"/>
      <c r="L21" s="338"/>
    </row>
    <row r="22" spans="2:12" s="252" customFormat="1" ht="18.75" customHeight="1" thickBot="1" x14ac:dyDescent="0.2">
      <c r="C22" s="29" t="s">
        <v>8671</v>
      </c>
      <c r="D22" s="417" t="s">
        <v>8668</v>
      </c>
      <c r="E22" s="418"/>
      <c r="F22" s="419"/>
      <c r="G22" s="29" t="s">
        <v>8558</v>
      </c>
      <c r="H22" s="344" t="s">
        <v>8669</v>
      </c>
      <c r="I22" s="29" t="s">
        <v>8670</v>
      </c>
      <c r="J22" s="219" t="s">
        <v>8626</v>
      </c>
      <c r="K22" s="338"/>
      <c r="L22" s="338"/>
    </row>
    <row r="23" spans="2:12" s="252" customFormat="1" ht="33" customHeight="1" x14ac:dyDescent="0.15">
      <c r="C23" s="226" t="s">
        <v>8036</v>
      </c>
      <c r="D23" s="849" t="s">
        <v>8672</v>
      </c>
      <c r="E23" s="846" t="s">
        <v>9047</v>
      </c>
      <c r="F23" s="846"/>
      <c r="G23" s="347" t="str">
        <f>IF(ISBLANK(H23),"必須","入力済")</f>
        <v>必須</v>
      </c>
      <c r="H23" s="90"/>
      <c r="I23" s="342" t="s">
        <v>8933</v>
      </c>
      <c r="J23" s="389" t="s">
        <v>8934</v>
      </c>
      <c r="K23" s="338"/>
      <c r="L23" s="338"/>
    </row>
    <row r="24" spans="2:12" s="252" customFormat="1" ht="33" customHeight="1" x14ac:dyDescent="0.15">
      <c r="C24" s="226" t="s">
        <v>8037</v>
      </c>
      <c r="D24" s="849"/>
      <c r="E24" s="846" t="s">
        <v>8618</v>
      </c>
      <c r="F24" s="846"/>
      <c r="G24" s="347" t="str">
        <f>IF(ISBLANK(H24),"必須","入力済")</f>
        <v>必須</v>
      </c>
      <c r="H24" s="104"/>
      <c r="I24" s="342" t="s">
        <v>8787</v>
      </c>
      <c r="J24" s="356" t="s">
        <v>8935</v>
      </c>
      <c r="K24" s="338"/>
      <c r="L24" s="338"/>
    </row>
    <row r="25" spans="2:12" s="252" customFormat="1" ht="33" customHeight="1" x14ac:dyDescent="0.15">
      <c r="C25" s="226" t="s">
        <v>8038</v>
      </c>
      <c r="D25" s="849"/>
      <c r="E25" s="846" t="s">
        <v>7882</v>
      </c>
      <c r="F25" s="846"/>
      <c r="G25" s="347" t="str">
        <f>IF(ISBLANK(H25),"必須","入力済")</f>
        <v>必須</v>
      </c>
      <c r="H25" s="57"/>
      <c r="I25" s="343" t="s">
        <v>8624</v>
      </c>
      <c r="J25" s="390" t="s">
        <v>8936</v>
      </c>
      <c r="K25" s="338"/>
      <c r="L25" s="338"/>
    </row>
    <row r="26" spans="2:12" s="252" customFormat="1" ht="33" customHeight="1" x14ac:dyDescent="0.15">
      <c r="C26" s="266" t="s">
        <v>8039</v>
      </c>
      <c r="D26" s="849"/>
      <c r="E26" s="846" t="s">
        <v>8602</v>
      </c>
      <c r="F26" s="846"/>
      <c r="G26" s="347" t="str">
        <f>IF(ISBLANK(H26),"必須","入力済")</f>
        <v>必須</v>
      </c>
      <c r="H26" s="57"/>
      <c r="I26" s="343" t="s">
        <v>8624</v>
      </c>
      <c r="J26" s="390" t="s">
        <v>8937</v>
      </c>
      <c r="K26" s="338"/>
      <c r="L26" s="338"/>
    </row>
    <row r="27" spans="2:12" s="252" customFormat="1" ht="33" x14ac:dyDescent="0.15">
      <c r="C27" s="266" t="s">
        <v>8040</v>
      </c>
      <c r="D27" s="849"/>
      <c r="E27" s="850" t="s">
        <v>8603</v>
      </c>
      <c r="F27" s="850"/>
      <c r="G27" s="348" t="str">
        <f>IF(ISBLANK(H27), "④で「その他」を選択した場合必須", "入力済" &amp; CHAR(10) &amp; "（" &amp; LEN(SUBSTITUTE(H27, CHAR(10), "")) &amp; "文字）")</f>
        <v>④で「その他」を選択した場合必須</v>
      </c>
      <c r="H27" s="95"/>
      <c r="I27" s="345" t="s">
        <v>8789</v>
      </c>
      <c r="J27" s="353" t="s">
        <v>9026</v>
      </c>
      <c r="K27" s="338"/>
      <c r="L27" s="338"/>
    </row>
    <row r="28" spans="2:12" s="252" customFormat="1" ht="33" x14ac:dyDescent="0.15">
      <c r="C28" s="266" t="s">
        <v>8535</v>
      </c>
      <c r="D28" s="849"/>
      <c r="E28" s="846" t="s">
        <v>9028</v>
      </c>
      <c r="F28" s="846"/>
      <c r="G28" s="349" t="str">
        <f>IF(ISBLANK(H28), "任意", "入力済" &amp; CHAR(10) &amp; "（" &amp; LEN(SUBSTITUTE(H28, CHAR(10), "")) &amp; "文字）")</f>
        <v>任意</v>
      </c>
      <c r="H28" s="103"/>
      <c r="I28" s="342" t="s">
        <v>8789</v>
      </c>
      <c r="J28" s="356" t="s">
        <v>9027</v>
      </c>
    </row>
    <row r="29" spans="2:12" s="252" customFormat="1" ht="66" x14ac:dyDescent="0.15">
      <c r="C29" s="266" t="s">
        <v>8536</v>
      </c>
      <c r="D29" s="849"/>
      <c r="E29" s="846" t="s">
        <v>175</v>
      </c>
      <c r="F29" s="846"/>
      <c r="G29" s="349" t="str">
        <f>IF(ISBLANK(H29), "任意", "入力済" &amp; CHAR(10) &amp; "（" &amp; LEN(SUBSTITUTE(H29, CHAR(10), "")) &amp; "文字）")</f>
        <v>任意</v>
      </c>
      <c r="H29" s="103"/>
      <c r="I29" s="342" t="s">
        <v>8789</v>
      </c>
      <c r="J29" s="391" t="s">
        <v>9046</v>
      </c>
    </row>
    <row r="30" spans="2:12" s="252" customFormat="1" ht="82.5" x14ac:dyDescent="0.15">
      <c r="C30" s="266" t="s">
        <v>8537</v>
      </c>
      <c r="D30" s="849"/>
      <c r="E30" s="846" t="s">
        <v>8519</v>
      </c>
      <c r="F30" s="846"/>
      <c r="G30" s="349" t="str">
        <f>IF(ISBLANK(H30), "任意", "入力済" &amp; CHAR(10) &amp; "（" &amp; LEN(SUBSTITUTE(H30, CHAR(10), "")) &amp; "文字）")</f>
        <v>任意</v>
      </c>
      <c r="H30" s="103"/>
      <c r="I30" s="342" t="s">
        <v>8789</v>
      </c>
      <c r="J30" s="391" t="s">
        <v>9051</v>
      </c>
    </row>
    <row r="31" spans="2:12" s="252" customFormat="1" ht="27" customHeight="1" x14ac:dyDescent="0.15"/>
    <row r="32" spans="2:12" s="252" customFormat="1" ht="24" x14ac:dyDescent="0.15">
      <c r="B32" s="28" t="s">
        <v>8927</v>
      </c>
      <c r="C32" s="337"/>
      <c r="D32" s="337"/>
      <c r="E32" s="337"/>
      <c r="H32" s="338"/>
      <c r="I32" s="338"/>
      <c r="J32" s="339"/>
      <c r="L32" s="338"/>
    </row>
    <row r="33" spans="2:12" s="252" customFormat="1" x14ac:dyDescent="0.15">
      <c r="C33" s="252" t="s">
        <v>8924</v>
      </c>
      <c r="D33" s="337"/>
      <c r="H33" s="338"/>
      <c r="I33" s="338"/>
      <c r="J33" s="339"/>
      <c r="L33" s="338"/>
    </row>
    <row r="34" spans="2:12" s="252" customFormat="1" ht="18.75" customHeight="1" x14ac:dyDescent="0.15">
      <c r="C34" s="29" t="s">
        <v>8671</v>
      </c>
      <c r="D34" s="417" t="s">
        <v>8677</v>
      </c>
      <c r="E34" s="418"/>
      <c r="F34" s="419"/>
      <c r="G34" s="417" t="s">
        <v>8680</v>
      </c>
      <c r="H34" s="418"/>
      <c r="I34" s="419"/>
      <c r="J34" s="29" t="s">
        <v>8678</v>
      </c>
      <c r="L34" s="338"/>
    </row>
    <row r="35" spans="2:12" s="252" customFormat="1" ht="49.5" customHeight="1" x14ac:dyDescent="0.15">
      <c r="C35" s="226" t="s">
        <v>8036</v>
      </c>
      <c r="D35" s="849" t="s">
        <v>8673</v>
      </c>
      <c r="E35" s="857" t="s">
        <v>9072</v>
      </c>
      <c r="F35" s="858"/>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2" t="s">
        <v>8922</v>
      </c>
    </row>
    <row r="36" spans="2:12" s="252" customFormat="1" ht="49.5" customHeight="1" x14ac:dyDescent="0.15">
      <c r="C36" s="226" t="s">
        <v>8037</v>
      </c>
      <c r="D36" s="849"/>
      <c r="E36" s="858" t="s">
        <v>8674</v>
      </c>
      <c r="F36" s="858"/>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3" t="s">
        <v>8553</v>
      </c>
    </row>
    <row r="37" spans="2:12" s="252" customFormat="1" ht="49.5" customHeight="1" x14ac:dyDescent="0.15">
      <c r="C37" s="266" t="s">
        <v>8923</v>
      </c>
      <c r="D37" s="849"/>
      <c r="E37" s="858" t="s">
        <v>8675</v>
      </c>
      <c r="F37" s="858"/>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3" t="s">
        <v>8554</v>
      </c>
    </row>
    <row r="38" spans="2:12" s="252" customFormat="1" ht="49.5" customHeight="1" x14ac:dyDescent="0.15">
      <c r="C38" s="266" t="s">
        <v>8039</v>
      </c>
      <c r="D38" s="849"/>
      <c r="E38" s="858" t="s">
        <v>8676</v>
      </c>
      <c r="F38" s="858"/>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3" t="s">
        <v>8555</v>
      </c>
    </row>
    <row r="39" spans="2:12" s="252" customFormat="1" ht="27" customHeight="1" x14ac:dyDescent="0.15"/>
    <row r="40" spans="2:12" s="252" customFormat="1" ht="24" x14ac:dyDescent="0.15">
      <c r="B40" s="28" t="s">
        <v>8926</v>
      </c>
      <c r="C40" s="337"/>
      <c r="D40" s="337"/>
      <c r="E40" s="337"/>
      <c r="H40" s="338"/>
      <c r="I40" s="338"/>
      <c r="J40" s="339"/>
      <c r="L40" s="338"/>
    </row>
    <row r="41" spans="2:12" s="252" customFormat="1" ht="18.75" customHeight="1" x14ac:dyDescent="0.15">
      <c r="C41" s="252" t="s">
        <v>8930</v>
      </c>
    </row>
    <row r="42" spans="2:12" s="252" customFormat="1" ht="18.75" customHeight="1" thickBot="1" x14ac:dyDescent="0.2">
      <c r="C42" s="417" t="s">
        <v>8679</v>
      </c>
      <c r="D42" s="418"/>
      <c r="E42" s="418"/>
      <c r="F42" s="419"/>
      <c r="G42" s="417" t="s">
        <v>8925</v>
      </c>
      <c r="H42" s="418"/>
      <c r="I42" s="419"/>
      <c r="J42" s="29" t="s">
        <v>8678</v>
      </c>
    </row>
    <row r="43" spans="2:12" s="252" customFormat="1" ht="54" customHeight="1" x14ac:dyDescent="0.35">
      <c r="C43" s="862" t="s">
        <v>8929</v>
      </c>
      <c r="D43" s="862"/>
      <c r="E43" s="862"/>
      <c r="F43" s="862"/>
      <c r="G43" s="861" t="str">
        <f>入力フォーム!H67&amp;行政用!H24</f>
        <v/>
      </c>
      <c r="H43" s="861"/>
      <c r="I43" s="861"/>
      <c r="J43" s="394" t="s">
        <v>8931</v>
      </c>
    </row>
    <row r="44" spans="2:12" s="252" customFormat="1" ht="27" customHeight="1" x14ac:dyDescent="0.15"/>
    <row r="45" spans="2:12" s="252" customFormat="1" ht="24" x14ac:dyDescent="0.15">
      <c r="B45" s="28" t="s">
        <v>8999</v>
      </c>
      <c r="C45" s="337"/>
      <c r="D45" s="337"/>
      <c r="E45" s="337"/>
      <c r="H45" s="338"/>
      <c r="I45" s="338"/>
      <c r="J45" s="339"/>
      <c r="L45" s="338"/>
    </row>
    <row r="46" spans="2:12" s="252" customFormat="1" x14ac:dyDescent="0.15">
      <c r="C46" s="346" t="s">
        <v>8941</v>
      </c>
      <c r="H46" s="338"/>
      <c r="I46" s="338"/>
      <c r="J46" s="339"/>
      <c r="L46" s="338"/>
    </row>
    <row r="47" spans="2:12" s="252" customFormat="1" x14ac:dyDescent="0.15">
      <c r="C47" s="252" t="s">
        <v>8942</v>
      </c>
      <c r="H47" s="338"/>
      <c r="I47" s="338"/>
      <c r="J47" s="339"/>
      <c r="L47" s="338"/>
    </row>
    <row r="48" spans="2:12" s="252" customFormat="1" ht="18.75" customHeight="1" thickBot="1" x14ac:dyDescent="0.2">
      <c r="C48" s="29" t="s">
        <v>8671</v>
      </c>
      <c r="D48" s="417" t="s">
        <v>8668</v>
      </c>
      <c r="E48" s="418"/>
      <c r="F48" s="419"/>
      <c r="G48" s="29" t="s">
        <v>8558</v>
      </c>
      <c r="H48" s="344" t="s">
        <v>8669</v>
      </c>
      <c r="I48" s="29" t="s">
        <v>8670</v>
      </c>
      <c r="J48" s="219" t="s">
        <v>8626</v>
      </c>
      <c r="L48" s="338"/>
    </row>
    <row r="49" spans="3:10" s="252" customFormat="1" ht="33" customHeight="1" x14ac:dyDescent="0.15">
      <c r="C49" s="226" t="s">
        <v>8036</v>
      </c>
      <c r="D49" s="859" t="s">
        <v>8681</v>
      </c>
      <c r="E49" s="858" t="s">
        <v>29</v>
      </c>
      <c r="F49" s="858"/>
      <c r="G49" s="319" t="str">
        <f>IF(ISBLANK(H49),"任意","入力済")</f>
        <v>任意</v>
      </c>
      <c r="H49" s="90"/>
      <c r="I49" s="342" t="s">
        <v>8933</v>
      </c>
      <c r="J49" s="389" t="s">
        <v>8938</v>
      </c>
    </row>
    <row r="50" spans="3:10" s="252" customFormat="1" ht="49.5" customHeight="1" x14ac:dyDescent="0.15">
      <c r="C50" s="226" t="s">
        <v>8037</v>
      </c>
      <c r="D50" s="860"/>
      <c r="E50" s="858" t="s">
        <v>9</v>
      </c>
      <c r="F50" s="858"/>
      <c r="G50" s="347" t="str">
        <f>IF(ISBLANK(H50),"必須","入力済")</f>
        <v>必須</v>
      </c>
      <c r="H50" s="89"/>
      <c r="I50" s="342" t="s">
        <v>8787</v>
      </c>
      <c r="J50" s="356" t="s">
        <v>8939</v>
      </c>
    </row>
    <row r="51" spans="3:10" s="252" customFormat="1" ht="49.5" customHeight="1" x14ac:dyDescent="0.15">
      <c r="C51" s="226" t="s">
        <v>8038</v>
      </c>
      <c r="D51" s="860"/>
      <c r="E51" s="858" t="s">
        <v>13</v>
      </c>
      <c r="F51" s="858"/>
      <c r="G51" s="347" t="str">
        <f>IF(ISBLANK(H51),"必須","入力済")</f>
        <v>必須</v>
      </c>
      <c r="H51" s="61"/>
      <c r="I51" s="342" t="s">
        <v>8787</v>
      </c>
      <c r="J51" s="356" t="s">
        <v>9029</v>
      </c>
    </row>
    <row r="52" spans="3:10" s="252" customFormat="1" ht="49.5" customHeight="1" x14ac:dyDescent="0.15">
      <c r="C52" s="266" t="s">
        <v>8039</v>
      </c>
      <c r="D52" s="860"/>
      <c r="E52" s="858" t="s">
        <v>8049</v>
      </c>
      <c r="F52" s="858"/>
      <c r="G52" s="347" t="str">
        <f>IF(ISBLANK(H52),"必須","入力済")</f>
        <v>必須</v>
      </c>
      <c r="H52" s="61"/>
      <c r="I52" s="342" t="s">
        <v>8787</v>
      </c>
      <c r="J52" s="356" t="s">
        <v>8940</v>
      </c>
    </row>
    <row r="53" spans="3:10" s="252" customFormat="1" ht="49.5" customHeight="1" x14ac:dyDescent="0.15">
      <c r="C53" s="266" t="s">
        <v>8040</v>
      </c>
      <c r="D53" s="860"/>
      <c r="E53" s="858" t="s">
        <v>138</v>
      </c>
      <c r="F53" s="858"/>
      <c r="G53" s="349"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2" t="s">
        <v>8787</v>
      </c>
      <c r="J53" s="356" t="s">
        <v>8947</v>
      </c>
    </row>
    <row r="54" spans="3:10" s="252" customFormat="1" ht="33" x14ac:dyDescent="0.15">
      <c r="C54" s="266" t="s">
        <v>8535</v>
      </c>
      <c r="D54" s="860"/>
      <c r="E54" s="858" t="s">
        <v>8944</v>
      </c>
      <c r="F54" s="858"/>
      <c r="G54" s="319" t="str">
        <f>IF(ISBLANK(H54),"任意","入力済")</f>
        <v>任意</v>
      </c>
      <c r="H54" s="90"/>
      <c r="I54" s="342" t="s">
        <v>8933</v>
      </c>
      <c r="J54" s="389" t="s">
        <v>8943</v>
      </c>
    </row>
    <row r="55" spans="3:10" s="252" customFormat="1" ht="33" x14ac:dyDescent="0.15">
      <c r="C55" s="266" t="s">
        <v>8536</v>
      </c>
      <c r="D55" s="860"/>
      <c r="E55" s="858" t="s">
        <v>8946</v>
      </c>
      <c r="F55" s="858"/>
      <c r="G55" s="319" t="str">
        <f>IF(ISBLANK(H55),"任意","入力済")</f>
        <v>任意</v>
      </c>
      <c r="H55" s="61"/>
      <c r="I55" s="342" t="s">
        <v>8787</v>
      </c>
      <c r="J55" s="356"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6"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6"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7" t="s">
        <v>191</v>
      </c>
      <c r="F4" s="8" t="s">
        <v>9053</v>
      </c>
      <c r="G4" s="8" t="s">
        <v>9054</v>
      </c>
      <c r="H4" s="8" t="s">
        <v>172</v>
      </c>
      <c r="I4" s="8" t="s">
        <v>173</v>
      </c>
      <c r="J4" s="8" t="s">
        <v>175</v>
      </c>
    </row>
    <row r="5" spans="2:10" ht="16.5" customHeight="1" x14ac:dyDescent="0.3">
      <c r="B5" s="13">
        <v>1</v>
      </c>
      <c r="C5" s="13" t="s">
        <v>4</v>
      </c>
      <c r="D5" s="13" t="s">
        <v>5</v>
      </c>
      <c r="E5" s="108" t="str">
        <f>IFERROR(INDEX(参照D!C5:C51, MATCH(入力フォーム!H66, 参照D!B5:B51, 0)), "")</f>
        <v>04</v>
      </c>
      <c r="F5" s="4" t="s">
        <v>169</v>
      </c>
      <c r="G5" s="4"/>
      <c r="H5" s="4"/>
      <c r="I5" s="105" t="s">
        <v>9056</v>
      </c>
      <c r="J5" s="12"/>
    </row>
    <row r="6" spans="2:10" ht="16.5" customHeight="1" x14ac:dyDescent="0.3">
      <c r="B6" s="13">
        <v>2</v>
      </c>
      <c r="C6" s="13" t="s">
        <v>8</v>
      </c>
      <c r="D6" s="13" t="s">
        <v>9</v>
      </c>
      <c r="E6" s="109" t="str">
        <f>IF(行政用!H50="", "", IFERROR(TEXT(行政用!H50,"00"), ""))</f>
        <v/>
      </c>
      <c r="F6" s="4" t="s">
        <v>169</v>
      </c>
      <c r="G6" s="4"/>
      <c r="H6" s="4"/>
      <c r="I6" s="105" t="s">
        <v>9056</v>
      </c>
      <c r="J6" s="12"/>
    </row>
    <row r="7" spans="2:10" ht="16.5" customHeight="1" x14ac:dyDescent="0.3">
      <c r="B7" s="13">
        <v>3</v>
      </c>
      <c r="C7" s="13" t="s">
        <v>12</v>
      </c>
      <c r="D7" s="13" t="s">
        <v>13</v>
      </c>
      <c r="E7" s="109" t="str">
        <f>IF(行政用!H51="", "", IFERROR(行政用!H51, 0))</f>
        <v/>
      </c>
      <c r="F7" s="4" t="s">
        <v>169</v>
      </c>
      <c r="G7" s="4"/>
      <c r="H7" s="4"/>
      <c r="I7" s="105" t="s">
        <v>9056</v>
      </c>
      <c r="J7" s="12"/>
    </row>
    <row r="8" spans="2:10" ht="16.5" customHeight="1" x14ac:dyDescent="0.3">
      <c r="B8" s="13">
        <v>4</v>
      </c>
      <c r="C8" s="13" t="s">
        <v>16</v>
      </c>
      <c r="D8" s="13" t="s">
        <v>17</v>
      </c>
      <c r="E8" s="109" t="str">
        <f>IF(行政用!H52="", "", IFERROR(TEXT(行政用!H52,"00000"), ""))</f>
        <v/>
      </c>
      <c r="F8" s="4" t="s">
        <v>169</v>
      </c>
      <c r="G8" s="4"/>
      <c r="H8" s="4"/>
      <c r="I8" s="105" t="s">
        <v>9056</v>
      </c>
      <c r="J8" s="12"/>
    </row>
    <row r="9" spans="2:10" ht="16.5" customHeight="1" x14ac:dyDescent="0.3">
      <c r="B9" s="13">
        <v>5</v>
      </c>
      <c r="C9" s="13" t="s">
        <v>20</v>
      </c>
      <c r="D9" s="13" t="s">
        <v>21</v>
      </c>
      <c r="E9" s="110" t="str">
        <f>IF(行政用!H23="", "", IFERROR(行政用!H23, 0))</f>
        <v/>
      </c>
      <c r="F9" s="4" t="s">
        <v>169</v>
      </c>
      <c r="G9" s="4"/>
      <c r="H9" s="4"/>
      <c r="I9" s="105" t="s">
        <v>9056</v>
      </c>
      <c r="J9" s="21"/>
    </row>
    <row r="10" spans="2:10" ht="16.5" customHeight="1" x14ac:dyDescent="0.15">
      <c r="B10" s="13">
        <v>6</v>
      </c>
      <c r="C10" s="13" t="s">
        <v>24</v>
      </c>
      <c r="D10" s="13" t="s">
        <v>25</v>
      </c>
      <c r="E10" s="110"/>
      <c r="F10" s="10" t="s">
        <v>169</v>
      </c>
      <c r="G10" s="10"/>
      <c r="H10" s="10"/>
      <c r="I10" s="10"/>
      <c r="J10" s="12" t="s">
        <v>8521</v>
      </c>
    </row>
    <row r="11" spans="2:10" ht="16.5" customHeight="1" x14ac:dyDescent="0.3">
      <c r="B11" s="13">
        <v>7</v>
      </c>
      <c r="C11" s="13" t="s">
        <v>28</v>
      </c>
      <c r="D11" s="13" t="s">
        <v>29</v>
      </c>
      <c r="E11" s="110" t="str">
        <f>IF(行政用!H49="", "", IFERROR(行政用!H49, 0))</f>
        <v/>
      </c>
      <c r="F11" s="4" t="s">
        <v>9052</v>
      </c>
      <c r="G11" s="3"/>
      <c r="H11" s="3"/>
      <c r="I11" s="105" t="s">
        <v>9056</v>
      </c>
      <c r="J11" s="12"/>
    </row>
    <row r="12" spans="2:10" ht="16.5" customHeight="1" x14ac:dyDescent="0.3">
      <c r="B12" s="13">
        <v>8</v>
      </c>
      <c r="C12" s="13" t="s">
        <v>32</v>
      </c>
      <c r="D12" s="13" t="s">
        <v>33</v>
      </c>
      <c r="E12" s="109" t="str">
        <f>IF(行政用!H24="", "", IFERROR(行政用!H24, 0))</f>
        <v/>
      </c>
      <c r="F12" s="4" t="s">
        <v>9052</v>
      </c>
      <c r="G12" s="3"/>
      <c r="H12" s="3"/>
      <c r="I12" s="105" t="s">
        <v>9056</v>
      </c>
      <c r="J12" s="12"/>
    </row>
    <row r="13" spans="2:10" ht="16.5" customHeight="1" x14ac:dyDescent="0.3">
      <c r="B13" s="13">
        <v>9</v>
      </c>
      <c r="C13" s="13" t="s">
        <v>36</v>
      </c>
      <c r="D13" s="13" t="s">
        <v>11103</v>
      </c>
      <c r="E13" s="108" t="str">
        <f>IF(入力フォーム!H15="国外", "90", IFERROR(INDEX(参照D!AN4:AN1903, MATCH(入力フォーム!H15 &amp; 入力フォーム!H16, 参照D!AM4:AM1903, 0)), ""))</f>
        <v/>
      </c>
      <c r="F13" s="4" t="s">
        <v>169</v>
      </c>
      <c r="G13" s="4"/>
      <c r="H13" s="105" t="s">
        <v>9056</v>
      </c>
      <c r="I13" s="4"/>
      <c r="J13" s="12"/>
    </row>
    <row r="14" spans="2:10" ht="16.5" customHeight="1" x14ac:dyDescent="0.15">
      <c r="B14" s="13">
        <v>10</v>
      </c>
      <c r="C14" s="13" t="s">
        <v>39</v>
      </c>
      <c r="D14" s="13" t="s">
        <v>40</v>
      </c>
      <c r="E14" s="108"/>
      <c r="F14" s="9"/>
      <c r="G14" s="9"/>
      <c r="H14" s="9"/>
      <c r="I14" s="9"/>
      <c r="J14" s="12" t="s">
        <v>176</v>
      </c>
    </row>
    <row r="15" spans="2:10" ht="16.5" customHeight="1" x14ac:dyDescent="0.3">
      <c r="B15" s="13">
        <v>11</v>
      </c>
      <c r="C15" s="13" t="s">
        <v>43</v>
      </c>
      <c r="D15" s="13" t="s">
        <v>44</v>
      </c>
      <c r="E15" s="108" t="str">
        <f>SUBSTITUTE(SUBSTITUTE(CLEAN(入力フォーム!H14), "-", ""), ",", "，")</f>
        <v/>
      </c>
      <c r="F15" s="4" t="s">
        <v>9052</v>
      </c>
      <c r="G15" s="3"/>
      <c r="H15" s="105" t="s">
        <v>9056</v>
      </c>
      <c r="I15" s="3"/>
      <c r="J15" s="12"/>
    </row>
    <row r="16" spans="2:10" ht="16.5" customHeight="1" x14ac:dyDescent="0.3">
      <c r="B16" s="13">
        <v>12</v>
      </c>
      <c r="C16" s="13" t="s">
        <v>46</v>
      </c>
      <c r="D16" s="13" t="s">
        <v>47</v>
      </c>
      <c r="E16" s="109" t="str">
        <f>IF(入力フォーム!H17="" &amp; 入力フォーム!H18="", "", IFERROR(CLEAN(入力フォーム!H17) &amp; CLEAN(入力フォーム!H18), ""))</f>
        <v/>
      </c>
      <c r="F16" s="4" t="s">
        <v>169</v>
      </c>
      <c r="G16" s="4"/>
      <c r="H16" s="105" t="s">
        <v>9056</v>
      </c>
      <c r="I16" s="4"/>
      <c r="J16" s="12"/>
    </row>
    <row r="17" spans="2:10" ht="16.5" customHeight="1" x14ac:dyDescent="0.3">
      <c r="B17" s="13">
        <v>13</v>
      </c>
      <c r="C17" s="13" t="s">
        <v>50</v>
      </c>
      <c r="D17" s="13" t="s">
        <v>51</v>
      </c>
      <c r="E17" s="109" t="str">
        <f>IF(入力フォーム!H20="", "", IFERROR(SUBSTITUTE(CLEAN(入力フォーム!H20), ",", "，"), ""))</f>
        <v/>
      </c>
      <c r="F17" s="4" t="s">
        <v>169</v>
      </c>
      <c r="G17" s="4"/>
      <c r="H17" s="105" t="s">
        <v>9056</v>
      </c>
      <c r="I17" s="4"/>
      <c r="J17" s="12"/>
    </row>
    <row r="18" spans="2:10" ht="16.5" customHeight="1" x14ac:dyDescent="0.3">
      <c r="B18" s="13">
        <v>14</v>
      </c>
      <c r="C18" s="13" t="s">
        <v>54</v>
      </c>
      <c r="D18" s="13" t="s">
        <v>55</v>
      </c>
      <c r="E18" s="109" t="str">
        <f>IF(入力フォーム!H21="", "", IFERROR(SUBSTITUTE(CLEAN(入力フォーム!H21), ",", "，"), ""))</f>
        <v/>
      </c>
      <c r="F18" s="4" t="s">
        <v>9052</v>
      </c>
      <c r="G18" s="4"/>
      <c r="H18" s="105" t="s">
        <v>9056</v>
      </c>
      <c r="I18" s="4"/>
      <c r="J18" s="12"/>
    </row>
    <row r="19" spans="2:10" ht="16.5" customHeight="1" x14ac:dyDescent="0.3">
      <c r="B19" s="13">
        <v>15</v>
      </c>
      <c r="C19" s="13" t="s">
        <v>58</v>
      </c>
      <c r="D19" s="13" t="s">
        <v>59</v>
      </c>
      <c r="E19" s="109" t="str">
        <f>IF(入力フォーム!H27="", "", IFERROR(SUBSTITUTE(CLEAN(入力フォーム!H27), ",", "，"), ""))</f>
        <v/>
      </c>
      <c r="F19" s="4" t="s">
        <v>9052</v>
      </c>
      <c r="G19" s="4"/>
      <c r="H19" s="105" t="s">
        <v>9056</v>
      </c>
      <c r="I19" s="3"/>
      <c r="J19" s="12"/>
    </row>
    <row r="20" spans="2:10" ht="16.5" customHeight="1" x14ac:dyDescent="0.3">
      <c r="B20" s="13">
        <v>16</v>
      </c>
      <c r="C20" s="13" t="s">
        <v>62</v>
      </c>
      <c r="D20" s="13" t="s">
        <v>63</v>
      </c>
      <c r="E20" s="108" t="str">
        <f>IF(入力フォーム!H22="", "", IF(LEN(CLEAN(入力フォーム!H22))=12, CLEAN(入力フォーム!H22), SUBSTITUTE(CLEAN(入力フォーム!H22), "-", "")))</f>
        <v/>
      </c>
      <c r="F20" s="4" t="s">
        <v>9052</v>
      </c>
      <c r="G20" s="3"/>
      <c r="H20" s="105" t="s">
        <v>9056</v>
      </c>
      <c r="I20" s="3"/>
      <c r="J20" s="12" t="s">
        <v>9060</v>
      </c>
    </row>
    <row r="21" spans="2:10" ht="16.5" customHeight="1" x14ac:dyDescent="0.3">
      <c r="B21" s="13">
        <v>17</v>
      </c>
      <c r="C21" s="13" t="s">
        <v>66</v>
      </c>
      <c r="D21" s="13" t="s">
        <v>67</v>
      </c>
      <c r="E21" s="108" t="str">
        <f>IFERROR(INDEX(参照D!I4:I6, MATCH(入力フォーム!H19, 参照D!H4:H6, 0)), "")</f>
        <v/>
      </c>
      <c r="F21" s="4" t="s">
        <v>169</v>
      </c>
      <c r="G21" s="4"/>
      <c r="H21" s="105" t="s">
        <v>9056</v>
      </c>
      <c r="I21" s="3"/>
      <c r="J21" s="12"/>
    </row>
    <row r="22" spans="2:10" ht="16.5" customHeight="1" x14ac:dyDescent="0.3">
      <c r="B22" s="13">
        <v>18</v>
      </c>
      <c r="C22" s="13" t="s">
        <v>70</v>
      </c>
      <c r="D22" s="13" t="s">
        <v>71</v>
      </c>
      <c r="E22" s="109" t="str">
        <f>IF(入力フォーム!H32="", "", IF(入力フォーム!H32="無", 0, IF(入力フォーム!H32="有", IF(入力フォーム!H33="", "", 入力フォーム!H33), "")))</f>
        <v/>
      </c>
      <c r="F22" s="4" t="s">
        <v>9052</v>
      </c>
      <c r="G22" s="3"/>
      <c r="H22" s="105" t="s">
        <v>9056</v>
      </c>
      <c r="I22" s="3"/>
      <c r="J22" s="12"/>
    </row>
    <row r="23" spans="2:10" ht="16.5" customHeight="1" x14ac:dyDescent="0.3">
      <c r="B23" s="13">
        <v>19</v>
      </c>
      <c r="C23" s="13" t="s">
        <v>74</v>
      </c>
      <c r="D23" s="13" t="s">
        <v>75</v>
      </c>
      <c r="E23" s="108" t="str">
        <f>IFERROR(INDEX(参照D!L5:L11, MATCH(入力フォーム!H30, 参照D!K5:K11, 0)), "")</f>
        <v/>
      </c>
      <c r="F23" s="4" t="s">
        <v>169</v>
      </c>
      <c r="G23" s="4"/>
      <c r="H23" s="105" t="s">
        <v>9056</v>
      </c>
      <c r="I23" s="3"/>
      <c r="J23" s="12"/>
    </row>
    <row r="24" spans="2:10" ht="16.5" customHeight="1" x14ac:dyDescent="0.3">
      <c r="B24" s="13">
        <v>20</v>
      </c>
      <c r="C24" s="13" t="s">
        <v>78</v>
      </c>
      <c r="D24" s="13" t="s">
        <v>79</v>
      </c>
      <c r="E24" s="108" t="str">
        <f>IF(入力フォーム!H38="国外", "90", IFERROR(INDEX(参照D!AN4:AN1903, MATCH(入力フォーム!H38 &amp; 入力フォーム!H39, 参照D!AM4:AM1903, 0)), ""))</f>
        <v/>
      </c>
      <c r="F24" s="4" t="s">
        <v>169</v>
      </c>
      <c r="G24" s="4"/>
      <c r="H24" s="105" t="s">
        <v>9056</v>
      </c>
      <c r="I24" s="3"/>
      <c r="J24" s="12"/>
    </row>
    <row r="25" spans="2:10" ht="16.5" customHeight="1" x14ac:dyDescent="0.15">
      <c r="B25" s="13">
        <v>21</v>
      </c>
      <c r="C25" s="13" t="s">
        <v>82</v>
      </c>
      <c r="D25" s="13" t="s">
        <v>83</v>
      </c>
      <c r="E25" s="108"/>
      <c r="F25" s="9"/>
      <c r="G25" s="9"/>
      <c r="H25" s="9"/>
      <c r="I25" s="9"/>
      <c r="J25" s="12" t="s">
        <v>176</v>
      </c>
    </row>
    <row r="26" spans="2:10" ht="16.5" customHeight="1" x14ac:dyDescent="0.3">
      <c r="B26" s="13">
        <v>22</v>
      </c>
      <c r="C26" s="13" t="s">
        <v>84</v>
      </c>
      <c r="D26" s="13" t="s">
        <v>85</v>
      </c>
      <c r="E26" s="108" t="str">
        <f>SUBSTITUTE(SUBSTITUTE(CLEAN(入力フォーム!H37), "-", ""), ",", "，")</f>
        <v/>
      </c>
      <c r="F26" s="4" t="s">
        <v>9052</v>
      </c>
      <c r="G26" s="3"/>
      <c r="H26" s="105" t="s">
        <v>9056</v>
      </c>
      <c r="I26" s="3"/>
      <c r="J26" s="12"/>
    </row>
    <row r="27" spans="2:10" ht="16.5" customHeight="1" x14ac:dyDescent="0.3">
      <c r="B27" s="13">
        <v>23</v>
      </c>
      <c r="C27" s="13" t="s">
        <v>86</v>
      </c>
      <c r="D27" s="13" t="s">
        <v>87</v>
      </c>
      <c r="E27" s="109" t="str">
        <f>IF(入力フォーム!H40="" &amp; 入力フォーム!H41="", "", IFERROR(SUBSTITUTE(CLEAN(入力フォーム!H40), ",", "，") &amp; SUBSTITUTE(CLEAN(入力フォーム!H41), ",", "，"), ""))</f>
        <v/>
      </c>
      <c r="F27" s="4" t="s">
        <v>9052</v>
      </c>
      <c r="G27" s="3"/>
      <c r="H27" s="105" t="s">
        <v>9056</v>
      </c>
      <c r="I27" s="3"/>
      <c r="J27" s="12"/>
    </row>
    <row r="28" spans="2:10" ht="16.5" customHeight="1" x14ac:dyDescent="0.3">
      <c r="B28" s="13">
        <v>24</v>
      </c>
      <c r="C28" s="13" t="s">
        <v>88</v>
      </c>
      <c r="D28" s="13" t="s">
        <v>89</v>
      </c>
      <c r="E28" s="109" t="str">
        <f>IF(入力フォーム!H43="", "", IFERROR(SUBSTITUTE(CLEAN(入力フォーム!H43), ",", "，"), ""))</f>
        <v/>
      </c>
      <c r="F28" s="4" t="s">
        <v>9052</v>
      </c>
      <c r="G28" s="3"/>
      <c r="H28" s="105" t="s">
        <v>9056</v>
      </c>
      <c r="I28" s="3"/>
      <c r="J28" s="12"/>
    </row>
    <row r="29" spans="2:10" ht="16.5" customHeight="1" x14ac:dyDescent="0.3">
      <c r="B29" s="13">
        <v>25</v>
      </c>
      <c r="C29" s="13" t="s">
        <v>90</v>
      </c>
      <c r="D29" s="13" t="s">
        <v>91</v>
      </c>
      <c r="E29" s="109" t="str">
        <f>IF(入力フォーム!H44="", "", IFERROR(SUBSTITUTE(CLEAN(入力フォーム!H44), ",", "，"), ""))</f>
        <v/>
      </c>
      <c r="F29" s="4" t="s">
        <v>9052</v>
      </c>
      <c r="G29" s="3"/>
      <c r="H29" s="105" t="s">
        <v>9056</v>
      </c>
      <c r="I29" s="3"/>
      <c r="J29" s="12"/>
    </row>
    <row r="30" spans="2:10" ht="16.5" customHeight="1" x14ac:dyDescent="0.3">
      <c r="B30" s="13">
        <v>26</v>
      </c>
      <c r="C30" s="13" t="s">
        <v>92</v>
      </c>
      <c r="D30" s="13" t="s">
        <v>67</v>
      </c>
      <c r="E30" s="108" t="str">
        <f>IFERROR(INDEX(参照D!I4:I6, MATCH(入力フォーム!H42, 参照D!H4:H6, 0)), "")</f>
        <v/>
      </c>
      <c r="F30" s="4" t="s">
        <v>169</v>
      </c>
      <c r="G30" s="4"/>
      <c r="H30" s="105" t="s">
        <v>9056</v>
      </c>
      <c r="I30" s="3"/>
      <c r="J30" s="12"/>
    </row>
    <row r="31" spans="2:10" ht="16.5" customHeight="1" x14ac:dyDescent="0.15">
      <c r="B31" s="13">
        <v>27</v>
      </c>
      <c r="C31" s="13" t="s">
        <v>93</v>
      </c>
      <c r="D31" s="13" t="s">
        <v>94</v>
      </c>
      <c r="E31" s="108"/>
      <c r="F31" s="9"/>
      <c r="G31" s="9"/>
      <c r="H31" s="9"/>
      <c r="I31" s="9"/>
      <c r="J31" s="12" t="s">
        <v>176</v>
      </c>
    </row>
    <row r="32" spans="2:10" ht="16.5" customHeight="1" x14ac:dyDescent="0.3">
      <c r="B32" s="13">
        <v>28</v>
      </c>
      <c r="C32" s="13" t="s">
        <v>95</v>
      </c>
      <c r="D32" s="13" t="s">
        <v>96</v>
      </c>
      <c r="E32" s="109" t="str">
        <f>IFERROR(INDEX(参照D!AN4:AN1903, MATCH(入力フォーム!H66 &amp; 入力フォーム!H67, 参照D!AM4:AM1903, 0)), "")</f>
        <v/>
      </c>
      <c r="F32" s="4" t="s">
        <v>169</v>
      </c>
      <c r="G32" s="4"/>
      <c r="H32" s="105" t="s">
        <v>9056</v>
      </c>
      <c r="I32" s="3"/>
      <c r="J32" s="12"/>
    </row>
    <row r="33" spans="2:10" ht="16.5" customHeight="1" x14ac:dyDescent="0.15">
      <c r="B33" s="13">
        <v>29</v>
      </c>
      <c r="C33" s="13" t="s">
        <v>97</v>
      </c>
      <c r="D33" s="13" t="s">
        <v>98</v>
      </c>
      <c r="E33" s="108"/>
      <c r="F33" s="9"/>
      <c r="G33" s="9"/>
      <c r="H33" s="9"/>
      <c r="I33" s="9"/>
      <c r="J33" s="12" t="s">
        <v>176</v>
      </c>
    </row>
    <row r="34" spans="2:10" ht="16.5" customHeight="1" x14ac:dyDescent="0.15">
      <c r="B34" s="13">
        <v>30</v>
      </c>
      <c r="C34" s="13" t="s">
        <v>99</v>
      </c>
      <c r="D34" s="13" t="s">
        <v>100</v>
      </c>
      <c r="E34" s="108"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8"/>
      <c r="F35" s="9"/>
      <c r="G35" s="9"/>
      <c r="H35" s="9"/>
      <c r="I35" s="9"/>
      <c r="J35" s="12" t="s">
        <v>176</v>
      </c>
    </row>
    <row r="36" spans="2:10" ht="16.5" customHeight="1" x14ac:dyDescent="0.3">
      <c r="B36" s="13">
        <v>32</v>
      </c>
      <c r="C36" s="13" t="s">
        <v>103</v>
      </c>
      <c r="D36" s="13" t="s">
        <v>104</v>
      </c>
      <c r="E36" s="108" t="str">
        <f>IFERROR(INDEX(参照D!O4:O7, MATCH(入力フォーム!H51, 参照D!N4:N7, 0)), "")</f>
        <v/>
      </c>
      <c r="F36" s="4" t="s">
        <v>169</v>
      </c>
      <c r="G36" s="4"/>
      <c r="H36" s="105" t="s">
        <v>9056</v>
      </c>
      <c r="I36" s="3"/>
      <c r="J36" s="12"/>
    </row>
    <row r="37" spans="2:10" ht="16.5" customHeight="1" x14ac:dyDescent="0.15">
      <c r="B37" s="13">
        <v>33</v>
      </c>
      <c r="C37" s="13" t="s">
        <v>105</v>
      </c>
      <c r="D37" s="13" t="s">
        <v>106</v>
      </c>
      <c r="E37" s="108"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8"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8"/>
      <c r="F39" s="9"/>
      <c r="G39" s="10" t="s">
        <v>169</v>
      </c>
      <c r="H39" s="9"/>
      <c r="I39" s="9"/>
      <c r="J39" s="11" t="s">
        <v>177</v>
      </c>
    </row>
    <row r="40" spans="2:10" ht="16.5" customHeight="1" x14ac:dyDescent="0.15">
      <c r="B40" s="13">
        <v>36</v>
      </c>
      <c r="C40" s="13" t="s">
        <v>111</v>
      </c>
      <c r="D40" s="13" t="s">
        <v>112</v>
      </c>
      <c r="E40" s="108"/>
      <c r="F40" s="9"/>
      <c r="G40" s="10" t="s">
        <v>169</v>
      </c>
      <c r="H40" s="9"/>
      <c r="I40" s="9"/>
      <c r="J40" s="11" t="s">
        <v>177</v>
      </c>
    </row>
    <row r="41" spans="2:10" ht="16.5" customHeight="1" x14ac:dyDescent="0.15">
      <c r="B41" s="13">
        <v>37</v>
      </c>
      <c r="C41" s="13" t="s">
        <v>113</v>
      </c>
      <c r="D41" s="13" t="s">
        <v>114</v>
      </c>
      <c r="E41" s="108"/>
      <c r="F41" s="9"/>
      <c r="G41" s="10" t="s">
        <v>169</v>
      </c>
      <c r="H41" s="9"/>
      <c r="I41" s="9"/>
      <c r="J41" s="11" t="s">
        <v>177</v>
      </c>
    </row>
    <row r="42" spans="2:10" ht="16.5" customHeight="1" x14ac:dyDescent="0.15">
      <c r="B42" s="13">
        <v>38</v>
      </c>
      <c r="C42" s="13" t="s">
        <v>115</v>
      </c>
      <c r="D42" s="13" t="s">
        <v>116</v>
      </c>
      <c r="E42" s="108"/>
      <c r="F42" s="9"/>
      <c r="G42" s="10" t="s">
        <v>169</v>
      </c>
      <c r="H42" s="9"/>
      <c r="I42" s="9"/>
      <c r="J42" s="11" t="s">
        <v>177</v>
      </c>
    </row>
    <row r="43" spans="2:10" ht="16.5" customHeight="1" x14ac:dyDescent="0.15">
      <c r="B43" s="13">
        <v>39</v>
      </c>
      <c r="C43" s="13" t="s">
        <v>117</v>
      </c>
      <c r="D43" s="13" t="s">
        <v>118</v>
      </c>
      <c r="E43" s="108"/>
      <c r="F43" s="9"/>
      <c r="G43" s="10" t="s">
        <v>169</v>
      </c>
      <c r="H43" s="9"/>
      <c r="I43" s="9"/>
      <c r="J43" s="11" t="s">
        <v>177</v>
      </c>
    </row>
    <row r="44" spans="2:10" ht="16.5" customHeight="1" x14ac:dyDescent="0.3">
      <c r="B44" s="13">
        <v>40</v>
      </c>
      <c r="C44" s="13" t="s">
        <v>119</v>
      </c>
      <c r="D44" s="13" t="s">
        <v>120</v>
      </c>
      <c r="E44" s="110" t="str">
        <f>IF(入力フォーム!H7="", "", IFERROR(入力フォーム!H7, 0))</f>
        <v/>
      </c>
      <c r="F44" s="4" t="s">
        <v>169</v>
      </c>
      <c r="G44" s="3"/>
      <c r="H44" s="105" t="s">
        <v>9056</v>
      </c>
      <c r="I44" s="3"/>
      <c r="J44" s="12"/>
    </row>
    <row r="45" spans="2:10" ht="16.5" customHeight="1" x14ac:dyDescent="0.3">
      <c r="B45" s="13">
        <v>41</v>
      </c>
      <c r="C45" s="13" t="s">
        <v>121</v>
      </c>
      <c r="D45" s="13" t="s">
        <v>122</v>
      </c>
      <c r="E45" s="111" t="str">
        <f>IF(入力フォーム!H147="", "", IFERROR(入力フォーム!H147, 0))</f>
        <v/>
      </c>
      <c r="F45" s="4" t="s">
        <v>169</v>
      </c>
      <c r="G45" s="3"/>
      <c r="H45" s="105" t="s">
        <v>9056</v>
      </c>
      <c r="I45" s="3"/>
      <c r="J45" s="12"/>
    </row>
    <row r="46" spans="2:10" ht="16.5" customHeight="1" x14ac:dyDescent="0.3">
      <c r="B46" s="13">
        <v>42</v>
      </c>
      <c r="C46" s="13" t="s">
        <v>123</v>
      </c>
      <c r="D46" s="13" t="s">
        <v>124</v>
      </c>
      <c r="E46" s="112" t="str">
        <f>IF(入力フォーム!H148="", "", IFERROR(入力フォーム!H148, 0))</f>
        <v/>
      </c>
      <c r="F46" s="4" t="s">
        <v>169</v>
      </c>
      <c r="G46" s="3"/>
      <c r="H46" s="105" t="s">
        <v>9056</v>
      </c>
      <c r="I46" s="3"/>
      <c r="J46" s="12"/>
    </row>
    <row r="47" spans="2:10" ht="16.5" customHeight="1" x14ac:dyDescent="0.3">
      <c r="B47" s="13">
        <v>43</v>
      </c>
      <c r="C47" s="13" t="s">
        <v>125</v>
      </c>
      <c r="D47" s="13" t="s">
        <v>126</v>
      </c>
      <c r="E47" s="113" t="str">
        <f>IF(入力フォーム!H149="", "", IFERROR(入力フォーム!H149, 0))</f>
        <v/>
      </c>
      <c r="F47" s="4" t="s">
        <v>169</v>
      </c>
      <c r="G47" s="3"/>
      <c r="H47" s="105" t="s">
        <v>9056</v>
      </c>
      <c r="I47" s="3"/>
      <c r="J47" s="12"/>
    </row>
    <row r="48" spans="2:10" ht="16.5" customHeight="1" x14ac:dyDescent="0.3">
      <c r="B48" s="13">
        <v>44</v>
      </c>
      <c r="C48" s="13" t="s">
        <v>127</v>
      </c>
      <c r="D48" s="13" t="s">
        <v>128</v>
      </c>
      <c r="E48" s="113" t="str">
        <f>IF(入力フォーム!H184="", "", IFERROR(入力フォーム!H184, 0))</f>
        <v/>
      </c>
      <c r="F48" s="4" t="s">
        <v>169</v>
      </c>
      <c r="G48" s="3"/>
      <c r="H48" s="105" t="s">
        <v>9056</v>
      </c>
      <c r="I48" s="3"/>
      <c r="J48" s="12"/>
    </row>
    <row r="49" spans="2:10" ht="16.5" customHeight="1" x14ac:dyDescent="0.15">
      <c r="B49" s="13">
        <v>45</v>
      </c>
      <c r="C49" s="13" t="s">
        <v>129</v>
      </c>
      <c r="D49" s="13" t="s">
        <v>130</v>
      </c>
      <c r="E49" s="108"/>
      <c r="F49" s="9"/>
      <c r="G49" s="9"/>
      <c r="H49" s="9"/>
      <c r="I49" s="9"/>
      <c r="J49" s="12" t="s">
        <v>176</v>
      </c>
    </row>
    <row r="50" spans="2:10" ht="16.5" customHeight="1" x14ac:dyDescent="0.15">
      <c r="B50" s="13">
        <v>46</v>
      </c>
      <c r="C50" s="13" t="s">
        <v>131</v>
      </c>
      <c r="D50" s="13" t="s">
        <v>132</v>
      </c>
      <c r="E50" s="108"/>
      <c r="F50" s="9"/>
      <c r="G50" s="9"/>
      <c r="H50" s="9"/>
      <c r="I50" s="9"/>
      <c r="J50" s="12" t="s">
        <v>176</v>
      </c>
    </row>
    <row r="51" spans="2:10" ht="16.5" customHeight="1" x14ac:dyDescent="0.3">
      <c r="B51" s="13">
        <v>47</v>
      </c>
      <c r="C51" s="13" t="s">
        <v>133</v>
      </c>
      <c r="D51" s="13" t="s">
        <v>134</v>
      </c>
      <c r="E51" s="108" t="str">
        <f>IFERROR(INDEX(参照C!$B$5:$B$22,MATCH(行政用!H25,利用目的,0)), "")</f>
        <v/>
      </c>
      <c r="F51" s="4" t="s">
        <v>169</v>
      </c>
      <c r="G51" s="3"/>
      <c r="H51" s="4"/>
      <c r="I51" s="105" t="s">
        <v>9056</v>
      </c>
      <c r="J51" s="12"/>
    </row>
    <row r="52" spans="2:10" ht="16.5" customHeight="1" x14ac:dyDescent="0.3">
      <c r="B52" s="13">
        <v>48</v>
      </c>
      <c r="C52" s="13" t="s">
        <v>135</v>
      </c>
      <c r="D52" s="13" t="s">
        <v>136</v>
      </c>
      <c r="E52" s="114" t="str">
        <f>IF(入力フォーム!H161="", "", IFERROR(入力フォーム!H161, 0))</f>
        <v/>
      </c>
      <c r="F52" s="4" t="s">
        <v>169</v>
      </c>
      <c r="G52" s="3"/>
      <c r="H52" s="105" t="s">
        <v>9056</v>
      </c>
      <c r="I52" s="3"/>
      <c r="J52" s="12"/>
    </row>
    <row r="53" spans="2:10" ht="16.5" customHeight="1" x14ac:dyDescent="0.3">
      <c r="B53" s="13">
        <v>49</v>
      </c>
      <c r="C53" s="13" t="s">
        <v>137</v>
      </c>
      <c r="D53" s="13" t="s">
        <v>138</v>
      </c>
      <c r="E53" s="109" t="str">
        <f>IF(行政用!H53="", "", IFERROR(行政用!H53, 0))</f>
        <v/>
      </c>
      <c r="F53" s="4" t="s">
        <v>169</v>
      </c>
      <c r="G53" s="3"/>
      <c r="H53" s="4"/>
      <c r="I53" s="105" t="s">
        <v>9056</v>
      </c>
      <c r="J53" s="12"/>
    </row>
    <row r="54" spans="2:10" ht="16.5" customHeight="1" x14ac:dyDescent="0.3">
      <c r="B54" s="13">
        <v>50</v>
      </c>
      <c r="C54" s="13" t="s">
        <v>139</v>
      </c>
      <c r="D54" s="13" t="s">
        <v>140</v>
      </c>
      <c r="E54" s="108" t="str">
        <f>IFERROR(INDEX(参照D!Y4:Y13, MATCH(入力フォーム!H73, 参照D!X4:X13, 0)), "")</f>
        <v/>
      </c>
      <c r="F54" s="4"/>
      <c r="G54" s="4" t="s">
        <v>169</v>
      </c>
      <c r="H54" s="105" t="s">
        <v>9056</v>
      </c>
      <c r="I54" s="3"/>
      <c r="J54" s="11" t="s">
        <v>9059</v>
      </c>
    </row>
    <row r="55" spans="2:10" ht="16.5" customHeight="1" x14ac:dyDescent="0.3">
      <c r="B55" s="13">
        <v>51</v>
      </c>
      <c r="C55" s="13" t="s">
        <v>141</v>
      </c>
      <c r="D55" s="13" t="s">
        <v>142</v>
      </c>
      <c r="E55" s="109" t="str">
        <f>IF(入力フォーム!H175="", "", IFERROR(SUBSTITUTE(CLEAN(入力フォーム!H175), ",", "，"), ""))</f>
        <v/>
      </c>
      <c r="F55" s="4" t="s">
        <v>9052</v>
      </c>
      <c r="G55" s="3"/>
      <c r="H55" s="105" t="s">
        <v>9056</v>
      </c>
      <c r="I55" s="3"/>
      <c r="J55" s="12"/>
    </row>
    <row r="56" spans="2:10" ht="16.5" customHeight="1" x14ac:dyDescent="0.15">
      <c r="B56" s="13">
        <v>52</v>
      </c>
      <c r="C56" s="13" t="s">
        <v>143</v>
      </c>
      <c r="D56" s="13" t="s">
        <v>144</v>
      </c>
      <c r="E56" s="108"/>
      <c r="F56" s="9"/>
      <c r="G56" s="10" t="s">
        <v>169</v>
      </c>
      <c r="H56" s="9"/>
      <c r="I56" s="9"/>
      <c r="J56" s="11" t="s">
        <v>177</v>
      </c>
    </row>
    <row r="57" spans="2:10" ht="16.5" customHeight="1" x14ac:dyDescent="0.15">
      <c r="B57" s="13">
        <v>53</v>
      </c>
      <c r="C57" s="13" t="s">
        <v>145</v>
      </c>
      <c r="D57" s="13" t="s">
        <v>146</v>
      </c>
      <c r="E57" s="108"/>
      <c r="F57" s="9"/>
      <c r="G57" s="10" t="s">
        <v>169</v>
      </c>
      <c r="H57" s="9"/>
      <c r="I57" s="9"/>
      <c r="J57" s="11" t="s">
        <v>177</v>
      </c>
    </row>
    <row r="58" spans="2:10" ht="16.5" customHeight="1" x14ac:dyDescent="0.15">
      <c r="B58" s="13">
        <v>54</v>
      </c>
      <c r="C58" s="13" t="s">
        <v>147</v>
      </c>
      <c r="D58" s="13" t="s">
        <v>148</v>
      </c>
      <c r="E58" s="108"/>
      <c r="F58" s="9"/>
      <c r="G58" s="10" t="s">
        <v>169</v>
      </c>
      <c r="H58" s="9"/>
      <c r="I58" s="9"/>
      <c r="J58" s="11" t="s">
        <v>177</v>
      </c>
    </row>
    <row r="59" spans="2:10" ht="16.5" customHeight="1" x14ac:dyDescent="0.15">
      <c r="B59" s="13">
        <v>55</v>
      </c>
      <c r="C59" s="13" t="s">
        <v>149</v>
      </c>
      <c r="D59" s="13" t="s">
        <v>150</v>
      </c>
      <c r="E59" s="108"/>
      <c r="F59" s="9"/>
      <c r="G59" s="10" t="s">
        <v>169</v>
      </c>
      <c r="H59" s="9"/>
      <c r="I59" s="9"/>
      <c r="J59" s="11" t="s">
        <v>177</v>
      </c>
    </row>
    <row r="60" spans="2:10" ht="16.5" customHeight="1" x14ac:dyDescent="0.15">
      <c r="B60" s="13">
        <v>56</v>
      </c>
      <c r="C60" s="13" t="s">
        <v>151</v>
      </c>
      <c r="D60" s="13" t="s">
        <v>152</v>
      </c>
      <c r="E60" s="108"/>
      <c r="F60" s="9"/>
      <c r="G60" s="10" t="s">
        <v>169</v>
      </c>
      <c r="H60" s="9"/>
      <c r="I60" s="9"/>
      <c r="J60" s="11" t="s">
        <v>177</v>
      </c>
    </row>
    <row r="61" spans="2:10" ht="16.5" customHeight="1" x14ac:dyDescent="0.15">
      <c r="B61" s="13">
        <v>57</v>
      </c>
      <c r="C61" s="13" t="s">
        <v>153</v>
      </c>
      <c r="D61" s="13" t="s">
        <v>154</v>
      </c>
      <c r="E61" s="108"/>
      <c r="F61" s="9"/>
      <c r="G61" s="10" t="s">
        <v>169</v>
      </c>
      <c r="H61" s="9"/>
      <c r="I61" s="9"/>
      <c r="J61" s="11" t="s">
        <v>177</v>
      </c>
    </row>
    <row r="62" spans="2:10" ht="16.5" customHeight="1" x14ac:dyDescent="0.15">
      <c r="B62" s="13">
        <v>58</v>
      </c>
      <c r="C62" s="13" t="s">
        <v>155</v>
      </c>
      <c r="D62" s="13" t="s">
        <v>156</v>
      </c>
      <c r="E62" s="108"/>
      <c r="F62" s="9"/>
      <c r="G62" s="10" t="s">
        <v>169</v>
      </c>
      <c r="H62" s="9"/>
      <c r="I62" s="9"/>
      <c r="J62" s="11" t="s">
        <v>177</v>
      </c>
    </row>
    <row r="63" spans="2:10" ht="16.5" customHeight="1" x14ac:dyDescent="0.15">
      <c r="B63" s="13">
        <v>59</v>
      </c>
      <c r="C63" s="13" t="s">
        <v>157</v>
      </c>
      <c r="D63" s="13" t="s">
        <v>158</v>
      </c>
      <c r="E63" s="108"/>
      <c r="F63" s="9"/>
      <c r="G63" s="10" t="s">
        <v>169</v>
      </c>
      <c r="H63" s="9"/>
      <c r="I63" s="9"/>
      <c r="J63" s="11" t="s">
        <v>177</v>
      </c>
    </row>
    <row r="64" spans="2:10" ht="16.5" customHeight="1" x14ac:dyDescent="0.15">
      <c r="B64" s="13">
        <v>60</v>
      </c>
      <c r="C64" s="13" t="s">
        <v>159</v>
      </c>
      <c r="D64" s="13" t="s">
        <v>160</v>
      </c>
      <c r="E64" s="108"/>
      <c r="F64" s="9"/>
      <c r="G64" s="10" t="s">
        <v>169</v>
      </c>
      <c r="H64" s="9"/>
      <c r="I64" s="9"/>
      <c r="J64" s="11" t="s">
        <v>177</v>
      </c>
    </row>
    <row r="65" spans="2:10" ht="16.5" customHeight="1" x14ac:dyDescent="0.15">
      <c r="B65" s="13">
        <v>61</v>
      </c>
      <c r="C65" s="13" t="s">
        <v>6</v>
      </c>
      <c r="D65" s="13" t="s">
        <v>7</v>
      </c>
      <c r="E65" s="108"/>
      <c r="F65" s="9"/>
      <c r="G65" s="10" t="s">
        <v>169</v>
      </c>
      <c r="H65" s="9"/>
      <c r="I65" s="9"/>
      <c r="J65" s="11" t="s">
        <v>177</v>
      </c>
    </row>
    <row r="66" spans="2:10" ht="16.5" customHeight="1" x14ac:dyDescent="0.15">
      <c r="B66" s="13">
        <v>62</v>
      </c>
      <c r="C66" s="13" t="s">
        <v>10</v>
      </c>
      <c r="D66" s="13" t="s">
        <v>11</v>
      </c>
      <c r="E66" s="108"/>
      <c r="F66" s="9"/>
      <c r="G66" s="10" t="s">
        <v>9052</v>
      </c>
      <c r="H66" s="9"/>
      <c r="I66" s="9"/>
      <c r="J66" s="11" t="s">
        <v>177</v>
      </c>
    </row>
    <row r="67" spans="2:10" ht="16.5" customHeight="1" x14ac:dyDescent="0.15">
      <c r="B67" s="13">
        <v>63</v>
      </c>
      <c r="C67" s="13" t="s">
        <v>14</v>
      </c>
      <c r="D67" s="13" t="s">
        <v>15</v>
      </c>
      <c r="E67" s="108"/>
      <c r="F67" s="9"/>
      <c r="G67" s="10" t="s">
        <v>9052</v>
      </c>
      <c r="H67" s="9"/>
      <c r="I67" s="9"/>
      <c r="J67" s="11" t="s">
        <v>177</v>
      </c>
    </row>
    <row r="68" spans="2:10" ht="16.5" customHeight="1" x14ac:dyDescent="0.15">
      <c r="B68" s="13">
        <v>64</v>
      </c>
      <c r="C68" s="13" t="s">
        <v>18</v>
      </c>
      <c r="D68" s="13" t="s">
        <v>19</v>
      </c>
      <c r="E68" s="108"/>
      <c r="F68" s="9"/>
      <c r="G68" s="9"/>
      <c r="H68" s="9"/>
      <c r="I68" s="9"/>
      <c r="J68" s="11" t="s">
        <v>177</v>
      </c>
    </row>
    <row r="69" spans="2:10" ht="16.5" customHeight="1" x14ac:dyDescent="0.15">
      <c r="B69" s="13">
        <v>65</v>
      </c>
      <c r="C69" s="13" t="s">
        <v>22</v>
      </c>
      <c r="D69" s="13" t="s">
        <v>23</v>
      </c>
      <c r="E69" s="108"/>
      <c r="F69" s="9"/>
      <c r="G69" s="9"/>
      <c r="H69" s="9"/>
      <c r="I69" s="9"/>
      <c r="J69" s="11" t="s">
        <v>177</v>
      </c>
    </row>
    <row r="70" spans="2:10" ht="16.5" customHeight="1" x14ac:dyDescent="0.15">
      <c r="B70" s="13">
        <v>66</v>
      </c>
      <c r="C70" s="13" t="s">
        <v>26</v>
      </c>
      <c r="D70" s="13" t="s">
        <v>27</v>
      </c>
      <c r="E70" s="108"/>
      <c r="F70" s="9"/>
      <c r="G70" s="9"/>
      <c r="H70" s="9"/>
      <c r="I70" s="9"/>
      <c r="J70" s="11" t="s">
        <v>177</v>
      </c>
    </row>
    <row r="71" spans="2:10" ht="16.5" customHeight="1" x14ac:dyDescent="0.15">
      <c r="B71" s="13">
        <v>67</v>
      </c>
      <c r="C71" s="13" t="s">
        <v>30</v>
      </c>
      <c r="D71" s="13" t="s">
        <v>31</v>
      </c>
      <c r="E71" s="108"/>
      <c r="F71" s="4" t="s">
        <v>169</v>
      </c>
      <c r="G71" s="3"/>
      <c r="H71" s="3"/>
      <c r="I71" s="3"/>
      <c r="J71" s="12" t="s">
        <v>9061</v>
      </c>
    </row>
    <row r="72" spans="2:10" ht="16.5" customHeight="1" x14ac:dyDescent="0.3">
      <c r="B72" s="13">
        <v>68</v>
      </c>
      <c r="C72" s="13" t="s">
        <v>34</v>
      </c>
      <c r="D72" s="13" t="s">
        <v>35</v>
      </c>
      <c r="E72" s="109" t="str">
        <f>IF(行政用!H28="", "", IFERROR(SUBSTITUTE(CLEAN(行政用!H28), ",", "，"), ""))</f>
        <v/>
      </c>
      <c r="F72" s="4" t="s">
        <v>9052</v>
      </c>
      <c r="G72" s="3"/>
      <c r="H72" s="4"/>
      <c r="I72" s="105" t="s">
        <v>9056</v>
      </c>
      <c r="J72" s="12"/>
    </row>
    <row r="73" spans="2:10" ht="16.5" customHeight="1" x14ac:dyDescent="0.3">
      <c r="B73" s="13">
        <v>69</v>
      </c>
      <c r="C73" s="13" t="s">
        <v>37</v>
      </c>
      <c r="D73" s="13" t="s">
        <v>38</v>
      </c>
      <c r="E73" s="108" t="str">
        <f>IF(入力フォーム!H68="", "", IFERROR(SUBSTITUTE(CLEAN(入力フォーム!H68), ",", "，"), ""))</f>
        <v/>
      </c>
      <c r="F73" s="4" t="s">
        <v>169</v>
      </c>
      <c r="G73" s="3"/>
      <c r="H73" s="105" t="s">
        <v>9056</v>
      </c>
      <c r="I73" s="3"/>
      <c r="J73" s="12"/>
    </row>
    <row r="74" spans="2:10" ht="16.5" customHeight="1" x14ac:dyDescent="0.3">
      <c r="B74" s="13">
        <v>70</v>
      </c>
      <c r="C74" s="13" t="s">
        <v>41</v>
      </c>
      <c r="D74" s="13" t="s">
        <v>42</v>
      </c>
      <c r="E74" s="109" t="str">
        <f>IF(行政用!H29="", "", IFERROR(SUBSTITUTE(CLEAN(行政用!H29), ",", "，"), ""))</f>
        <v/>
      </c>
      <c r="F74" s="4" t="s">
        <v>9052</v>
      </c>
      <c r="G74" s="3"/>
      <c r="H74" s="4"/>
      <c r="I74" s="105" t="s">
        <v>9056</v>
      </c>
      <c r="J74" s="12"/>
    </row>
    <row r="75" spans="2:10" ht="16.5" customHeight="1" x14ac:dyDescent="0.3">
      <c r="B75" s="13">
        <v>71</v>
      </c>
      <c r="C75" s="13" t="s">
        <v>45</v>
      </c>
      <c r="D75" s="13" t="s">
        <v>178</v>
      </c>
      <c r="E75" s="108" t="str">
        <f>IFERROR(INDEX(参照D!AR5:AR106, MATCH(行政用!H25 &amp; 行政用!H26, 参照D!AP5:AP106, 0)), "")</f>
        <v/>
      </c>
      <c r="F75" s="4" t="s">
        <v>169</v>
      </c>
      <c r="G75" s="3"/>
      <c r="H75" s="4"/>
      <c r="I75" s="105" t="s">
        <v>9056</v>
      </c>
      <c r="J75" s="12"/>
    </row>
    <row r="76" spans="2:10" ht="16.5" customHeight="1" x14ac:dyDescent="0.3">
      <c r="B76" s="13">
        <v>72</v>
      </c>
      <c r="C76" s="13" t="s">
        <v>48</v>
      </c>
      <c r="D76" s="13" t="s">
        <v>49</v>
      </c>
      <c r="E76" s="108" t="str">
        <f>IFERROR(INDEX(参照D!R5:R21, MATCH(入力フォーム!H76, 参照D!Q5:Q21, 0)), "")</f>
        <v/>
      </c>
      <c r="F76" s="4" t="s">
        <v>169</v>
      </c>
      <c r="G76" s="3"/>
      <c r="H76" s="105" t="s">
        <v>9056</v>
      </c>
      <c r="I76" s="3"/>
      <c r="J76" s="12"/>
    </row>
    <row r="77" spans="2:10" ht="16.5" customHeight="1" x14ac:dyDescent="0.3">
      <c r="B77" s="13">
        <v>73</v>
      </c>
      <c r="C77" s="13" t="s">
        <v>52</v>
      </c>
      <c r="D77" s="13" t="s">
        <v>53</v>
      </c>
      <c r="E77" s="109" t="str">
        <f>IF(行政用!H27="", "", IFERROR(SUBSTITUTE(CLEAN(行政用!H27), ",", "，"), ""))</f>
        <v/>
      </c>
      <c r="F77" s="4" t="s">
        <v>169</v>
      </c>
      <c r="G77" s="3"/>
      <c r="H77" s="4"/>
      <c r="I77" s="105" t="s">
        <v>9056</v>
      </c>
      <c r="J77" s="12" t="s">
        <v>179</v>
      </c>
    </row>
    <row r="78" spans="2:10" ht="16.5" customHeight="1" x14ac:dyDescent="0.3">
      <c r="B78" s="13">
        <v>74</v>
      </c>
      <c r="C78" s="13" t="s">
        <v>56</v>
      </c>
      <c r="D78" s="13" t="s">
        <v>57</v>
      </c>
      <c r="E78" s="109" t="str">
        <f>IF(入力フォーム!H31="", "", IFERROR(SUBSTITUTE(CLEAN(入力フォーム!H31), ",", "，"), ""))</f>
        <v/>
      </c>
      <c r="F78" s="4" t="s">
        <v>169</v>
      </c>
      <c r="G78" s="3"/>
      <c r="H78" s="105" t="s">
        <v>9056</v>
      </c>
      <c r="I78" s="3"/>
      <c r="J78" s="12" t="s">
        <v>180</v>
      </c>
    </row>
    <row r="79" spans="2:10" ht="16.5" customHeight="1" x14ac:dyDescent="0.15">
      <c r="B79" s="13">
        <v>75</v>
      </c>
      <c r="C79" s="13" t="s">
        <v>60</v>
      </c>
      <c r="D79" s="13" t="s">
        <v>61</v>
      </c>
      <c r="E79" s="108"/>
      <c r="F79" s="9"/>
      <c r="G79" s="10" t="s">
        <v>9052</v>
      </c>
      <c r="H79" s="9"/>
      <c r="I79" s="9"/>
      <c r="J79" s="11" t="s">
        <v>177</v>
      </c>
    </row>
    <row r="80" spans="2:10" ht="16.5" customHeight="1" x14ac:dyDescent="0.15">
      <c r="B80" s="13">
        <v>76</v>
      </c>
      <c r="C80" s="13" t="s">
        <v>64</v>
      </c>
      <c r="D80" s="13" t="s">
        <v>65</v>
      </c>
      <c r="E80" s="108"/>
      <c r="F80" s="9"/>
      <c r="G80" s="10" t="s">
        <v>9052</v>
      </c>
      <c r="H80" s="9"/>
      <c r="I80" s="9"/>
      <c r="J80" s="11" t="s">
        <v>177</v>
      </c>
    </row>
    <row r="81" spans="2:10" ht="16.5" customHeight="1" x14ac:dyDescent="0.15">
      <c r="B81" s="13">
        <v>77</v>
      </c>
      <c r="C81" s="13" t="s">
        <v>68</v>
      </c>
      <c r="D81" s="13" t="s">
        <v>69</v>
      </c>
      <c r="E81" s="108"/>
      <c r="F81" s="9"/>
      <c r="G81" s="9"/>
      <c r="H81" s="9"/>
      <c r="I81" s="9"/>
      <c r="J81" s="11" t="s">
        <v>177</v>
      </c>
    </row>
    <row r="82" spans="2:10" ht="16.5" customHeight="1" x14ac:dyDescent="0.15">
      <c r="B82" s="13">
        <v>78</v>
      </c>
      <c r="C82" s="13" t="s">
        <v>72</v>
      </c>
      <c r="D82" s="13" t="s">
        <v>73</v>
      </c>
      <c r="E82" s="108"/>
      <c r="F82" s="9"/>
      <c r="G82" s="9"/>
      <c r="H82" s="9"/>
      <c r="I82" s="9"/>
      <c r="J82" s="11" t="s">
        <v>177</v>
      </c>
    </row>
    <row r="83" spans="2:10" ht="16.5" customHeight="1" x14ac:dyDescent="0.15">
      <c r="B83" s="13">
        <v>79</v>
      </c>
      <c r="C83" s="13" t="s">
        <v>76</v>
      </c>
      <c r="D83" s="13" t="s">
        <v>77</v>
      </c>
      <c r="E83" s="108"/>
      <c r="F83" s="9"/>
      <c r="G83" s="9"/>
      <c r="H83" s="9"/>
      <c r="I83" s="9"/>
      <c r="J83" s="11" t="s">
        <v>177</v>
      </c>
    </row>
    <row r="84" spans="2:10" ht="16.5" customHeight="1" x14ac:dyDescent="0.15">
      <c r="B84" s="13">
        <v>80</v>
      </c>
      <c r="C84" s="13" t="s">
        <v>80</v>
      </c>
      <c r="D84" s="13" t="s">
        <v>81</v>
      </c>
      <c r="E84" s="108"/>
      <c r="F84" s="9"/>
      <c r="G84" s="9"/>
      <c r="H84" s="9"/>
      <c r="I84" s="9"/>
      <c r="J84" s="11" t="s">
        <v>177</v>
      </c>
    </row>
    <row r="85" spans="2:10" ht="16.5" customHeight="1" x14ac:dyDescent="0.3">
      <c r="B85" s="13">
        <v>81</v>
      </c>
      <c r="C85" s="13" t="s">
        <v>8522</v>
      </c>
      <c r="D85" s="13" t="s">
        <v>8523</v>
      </c>
      <c r="E85" s="108" t="str">
        <f>IFERROR(INDEX(参照D!AB5:AB255, MATCH(入力フォーム!H23, 参照D!AA5:AA255, 0)), IFERROR(INDEX(参照D!AB5:AB255, MATCH(入力フォーム!H23, 参照D!AA5:AA255, 0)), ""))</f>
        <v/>
      </c>
      <c r="F85" s="4" t="s">
        <v>169</v>
      </c>
      <c r="G85" s="4"/>
      <c r="H85" s="105" t="s">
        <v>9056</v>
      </c>
      <c r="I85" s="3"/>
      <c r="J85" s="12"/>
    </row>
    <row r="86" spans="2:10" ht="16.5" customHeight="1" x14ac:dyDescent="0.3">
      <c r="B86" s="13">
        <v>82</v>
      </c>
      <c r="C86" s="13" t="s">
        <v>8524</v>
      </c>
      <c r="D86" s="13" t="s">
        <v>8525</v>
      </c>
      <c r="E86" s="108" t="str">
        <f>IF(入力フォーム!H24="", "", IFERROR(SUBSTITUTE(CLEAN(入力フォーム!H24), ",", "，"), ""))</f>
        <v/>
      </c>
      <c r="F86" s="4" t="s">
        <v>169</v>
      </c>
      <c r="G86" s="4"/>
      <c r="H86" s="105" t="s">
        <v>9056</v>
      </c>
      <c r="I86" s="3"/>
      <c r="J86" s="12"/>
    </row>
    <row r="87" spans="2:10" ht="16.5" customHeight="1" x14ac:dyDescent="0.3">
      <c r="B87" s="13">
        <v>83</v>
      </c>
      <c r="C87" s="13" t="s">
        <v>8527</v>
      </c>
      <c r="D87" s="13" t="s">
        <v>8526</v>
      </c>
      <c r="E87" s="108" t="str">
        <f>IFERROR(INDEX(参照D!AE5:AE6, MATCH(入力フォーム!H25, 参照D!AD5:AD6, 0)), "")</f>
        <v/>
      </c>
      <c r="F87" s="4" t="s">
        <v>169</v>
      </c>
      <c r="G87" s="4"/>
      <c r="H87" s="105" t="s">
        <v>9056</v>
      </c>
      <c r="I87" s="3"/>
      <c r="J87" s="12"/>
    </row>
    <row r="90" spans="2:10" ht="17.25" x14ac:dyDescent="0.2">
      <c r="B90" s="22" t="s">
        <v>8075</v>
      </c>
    </row>
    <row r="91" spans="2:10" x14ac:dyDescent="0.15">
      <c r="B91" s="1" t="s">
        <v>8076</v>
      </c>
    </row>
    <row r="92" spans="2:10" ht="27" x14ac:dyDescent="0.15">
      <c r="B92" s="7" t="s">
        <v>2</v>
      </c>
      <c r="C92" s="7" t="s">
        <v>3</v>
      </c>
      <c r="D92" s="7" t="s">
        <v>174</v>
      </c>
      <c r="E92" s="107" t="s">
        <v>191</v>
      </c>
      <c r="F92" s="8" t="s">
        <v>170</v>
      </c>
      <c r="G92" s="8" t="s">
        <v>171</v>
      </c>
      <c r="H92" s="8" t="s">
        <v>172</v>
      </c>
      <c r="I92" s="8" t="s">
        <v>173</v>
      </c>
      <c r="J92" s="8" t="s">
        <v>175</v>
      </c>
    </row>
    <row r="93" spans="2:10" x14ac:dyDescent="0.15">
      <c r="B93" s="3">
        <v>1</v>
      </c>
      <c r="C93" s="3" t="s">
        <v>8063</v>
      </c>
      <c r="D93" s="3" t="s">
        <v>5</v>
      </c>
      <c r="E93" s="115" t="str">
        <f>E5</f>
        <v>04</v>
      </c>
      <c r="F93" s="4" t="s">
        <v>169</v>
      </c>
      <c r="G93" s="3"/>
      <c r="H93" s="4" t="s">
        <v>169</v>
      </c>
      <c r="I93" s="3"/>
      <c r="J93" s="3"/>
    </row>
    <row r="94" spans="2:10" x14ac:dyDescent="0.15">
      <c r="B94" s="3">
        <v>2</v>
      </c>
      <c r="C94" s="3" t="s">
        <v>161</v>
      </c>
      <c r="D94" s="3" t="s">
        <v>9</v>
      </c>
      <c r="E94" s="115" t="str">
        <f>E6</f>
        <v/>
      </c>
      <c r="F94" s="4" t="s">
        <v>169</v>
      </c>
      <c r="G94" s="3"/>
      <c r="H94" s="4" t="s">
        <v>169</v>
      </c>
      <c r="I94" s="3"/>
      <c r="J94" s="3"/>
    </row>
    <row r="95" spans="2:10" x14ac:dyDescent="0.15">
      <c r="B95" s="3">
        <v>3</v>
      </c>
      <c r="C95" s="3" t="s">
        <v>162</v>
      </c>
      <c r="D95" s="3" t="s">
        <v>13</v>
      </c>
      <c r="E95" s="115" t="str">
        <f>E7</f>
        <v/>
      </c>
      <c r="F95" s="4" t="s">
        <v>169</v>
      </c>
      <c r="G95" s="3"/>
      <c r="H95" s="4" t="s">
        <v>169</v>
      </c>
      <c r="I95" s="3"/>
      <c r="J95" s="3"/>
    </row>
    <row r="96" spans="2:10" x14ac:dyDescent="0.15">
      <c r="B96" s="3">
        <v>4</v>
      </c>
      <c r="C96" s="3" t="s">
        <v>163</v>
      </c>
      <c r="D96" s="3" t="s">
        <v>17</v>
      </c>
      <c r="E96" s="115" t="str">
        <f>E8</f>
        <v/>
      </c>
      <c r="F96" s="4" t="s">
        <v>169</v>
      </c>
      <c r="G96" s="3"/>
      <c r="H96" s="4" t="s">
        <v>169</v>
      </c>
      <c r="I96" s="3"/>
      <c r="J96" s="3"/>
    </row>
    <row r="97" spans="2:10" x14ac:dyDescent="0.15">
      <c r="B97" s="3">
        <v>5</v>
      </c>
      <c r="C97" s="3" t="s">
        <v>164</v>
      </c>
      <c r="D97" s="3" t="s">
        <v>165</v>
      </c>
      <c r="E97" s="108" t="str">
        <f>IF(IFERROR(入力フォーム!H69, 0)="", "", IFERROR(1, 0))</f>
        <v/>
      </c>
      <c r="F97" s="4" t="s">
        <v>169</v>
      </c>
      <c r="G97" s="3"/>
      <c r="H97" s="4" t="s">
        <v>169</v>
      </c>
      <c r="I97" s="3"/>
      <c r="J97" s="3"/>
    </row>
    <row r="98" spans="2:10" x14ac:dyDescent="0.15">
      <c r="B98" s="3">
        <v>6</v>
      </c>
      <c r="C98" s="3" t="s">
        <v>8064</v>
      </c>
      <c r="D98" s="3" t="s">
        <v>8069</v>
      </c>
      <c r="E98" s="109" t="str">
        <f>E32</f>
        <v/>
      </c>
      <c r="F98" s="4" t="s">
        <v>169</v>
      </c>
      <c r="G98" s="3"/>
      <c r="H98" s="4" t="s">
        <v>169</v>
      </c>
      <c r="I98" s="3"/>
      <c r="J98" s="3"/>
    </row>
    <row r="99" spans="2:10" x14ac:dyDescent="0.15">
      <c r="B99" s="3">
        <v>7</v>
      </c>
      <c r="C99" s="3" t="s">
        <v>166</v>
      </c>
      <c r="D99" s="3" t="s">
        <v>98</v>
      </c>
      <c r="E99" s="116"/>
      <c r="F99" s="9"/>
      <c r="G99" s="9"/>
      <c r="H99" s="9"/>
      <c r="I99" s="9"/>
      <c r="J99" s="12" t="s">
        <v>176</v>
      </c>
    </row>
    <row r="100" spans="2:10" x14ac:dyDescent="0.15">
      <c r="B100" s="3">
        <v>8</v>
      </c>
      <c r="C100" s="3" t="s">
        <v>8065</v>
      </c>
      <c r="D100" s="3" t="s">
        <v>8070</v>
      </c>
      <c r="E100" s="116"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5"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6" t="str">
        <f>IF(入力フォーム!H68="", "", IFERROR(SUBSTITUTE(CLEAN(入力フォーム!H68), ",", "，"), ""))</f>
        <v/>
      </c>
      <c r="F102" s="4" t="s">
        <v>169</v>
      </c>
      <c r="G102" s="3"/>
      <c r="H102" s="4" t="s">
        <v>169</v>
      </c>
      <c r="I102" s="3"/>
      <c r="J102" s="3"/>
    </row>
    <row r="103" spans="2:10" x14ac:dyDescent="0.15">
      <c r="B103" s="3">
        <v>11</v>
      </c>
      <c r="C103" s="3" t="s">
        <v>8068</v>
      </c>
      <c r="D103" s="3" t="s">
        <v>8073</v>
      </c>
      <c r="E103" s="115" t="str">
        <f>IF(入力フォーム!H70="", "", IFERROR(SUBSTITUTE(CLEAN(入力フォーム!H70), ",", "，"), ""))</f>
        <v/>
      </c>
      <c r="F103" s="4" t="s">
        <v>9052</v>
      </c>
      <c r="G103" s="3"/>
      <c r="H103" s="4" t="s">
        <v>169</v>
      </c>
      <c r="I103" s="3"/>
      <c r="J103" s="3"/>
    </row>
    <row r="104" spans="2:10" x14ac:dyDescent="0.15">
      <c r="B104" s="3">
        <v>12</v>
      </c>
      <c r="C104" s="3" t="s">
        <v>167</v>
      </c>
      <c r="D104" s="3" t="s">
        <v>168</v>
      </c>
      <c r="E104" s="108"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7" t="s">
        <v>191</v>
      </c>
      <c r="F107" s="8" t="s">
        <v>170</v>
      </c>
      <c r="G107" s="8" t="s">
        <v>171</v>
      </c>
      <c r="H107" s="8" t="s">
        <v>172</v>
      </c>
      <c r="I107" s="8" t="s">
        <v>173</v>
      </c>
      <c r="J107" s="8" t="s">
        <v>175</v>
      </c>
    </row>
    <row r="108" spans="2:10" x14ac:dyDescent="0.15">
      <c r="B108" s="3">
        <v>1</v>
      </c>
      <c r="C108" s="3" t="s">
        <v>8063</v>
      </c>
      <c r="D108" s="3" t="s">
        <v>5</v>
      </c>
      <c r="E108" s="115" t="str">
        <f>IF(IFERROR(入力フォーム!H84, 0)="", "", IFERROR(E5, 0))</f>
        <v/>
      </c>
      <c r="F108" s="4" t="s">
        <v>169</v>
      </c>
      <c r="G108" s="3"/>
      <c r="H108" s="4" t="s">
        <v>169</v>
      </c>
      <c r="I108" s="3"/>
      <c r="J108" s="3"/>
    </row>
    <row r="109" spans="2:10" x14ac:dyDescent="0.15">
      <c r="B109" s="3">
        <v>2</v>
      </c>
      <c r="C109" s="3" t="s">
        <v>161</v>
      </c>
      <c r="D109" s="3" t="s">
        <v>9</v>
      </c>
      <c r="E109" s="116" t="str">
        <f>IF(IFERROR(入力フォーム!H84, 0)="", "", IFERROR(E6, 0))</f>
        <v/>
      </c>
      <c r="F109" s="4" t="s">
        <v>169</v>
      </c>
      <c r="G109" s="3"/>
      <c r="H109" s="4" t="s">
        <v>169</v>
      </c>
      <c r="I109" s="3"/>
      <c r="J109" s="3"/>
    </row>
    <row r="110" spans="2:10" x14ac:dyDescent="0.15">
      <c r="B110" s="3">
        <v>3</v>
      </c>
      <c r="C110" s="3" t="s">
        <v>162</v>
      </c>
      <c r="D110" s="3" t="s">
        <v>13</v>
      </c>
      <c r="E110" s="116" t="str">
        <f>IF(IFERROR(入力フォーム!H84, 0)="", "", IFERROR(E7, 0))</f>
        <v/>
      </c>
      <c r="F110" s="4" t="s">
        <v>169</v>
      </c>
      <c r="G110" s="3"/>
      <c r="H110" s="4" t="s">
        <v>169</v>
      </c>
      <c r="I110" s="3"/>
      <c r="J110" s="3"/>
    </row>
    <row r="111" spans="2:10" x14ac:dyDescent="0.15">
      <c r="B111" s="3">
        <v>4</v>
      </c>
      <c r="C111" s="3" t="s">
        <v>163</v>
      </c>
      <c r="D111" s="3" t="s">
        <v>17</v>
      </c>
      <c r="E111" s="116" t="str">
        <f>IF(IFERROR(入力フォーム!H84, 0)="", "", IFERROR(E8, 0))</f>
        <v/>
      </c>
      <c r="F111" s="4" t="s">
        <v>169</v>
      </c>
      <c r="G111" s="3"/>
      <c r="H111" s="4" t="s">
        <v>169</v>
      </c>
      <c r="I111" s="3"/>
      <c r="J111" s="3"/>
    </row>
    <row r="112" spans="2:10" x14ac:dyDescent="0.15">
      <c r="B112" s="3">
        <v>5</v>
      </c>
      <c r="C112" s="3" t="s">
        <v>164</v>
      </c>
      <c r="D112" s="3" t="s">
        <v>165</v>
      </c>
      <c r="E112" s="108" t="str">
        <f>IF(IFERROR(入力フォーム!H85, 0)="", "", IFERROR(2, 0))</f>
        <v/>
      </c>
      <c r="F112" s="4" t="s">
        <v>169</v>
      </c>
      <c r="G112" s="3"/>
      <c r="H112" s="4" t="s">
        <v>169</v>
      </c>
      <c r="I112" s="3"/>
      <c r="J112" s="3"/>
    </row>
    <row r="113" spans="2:10" x14ac:dyDescent="0.15">
      <c r="B113" s="3">
        <v>6</v>
      </c>
      <c r="C113" s="3" t="s">
        <v>8064</v>
      </c>
      <c r="D113" s="3" t="s">
        <v>8069</v>
      </c>
      <c r="E113" s="108" t="str">
        <f>IF(IFERROR(入力フォーム!H85, 0)="", "", IFERROR(E32, 0))</f>
        <v/>
      </c>
      <c r="F113" s="4" t="s">
        <v>169</v>
      </c>
      <c r="G113" s="3"/>
      <c r="H113" s="4" t="s">
        <v>169</v>
      </c>
      <c r="I113" s="3"/>
      <c r="J113" s="3"/>
    </row>
    <row r="114" spans="2:10" x14ac:dyDescent="0.15">
      <c r="B114" s="3">
        <v>7</v>
      </c>
      <c r="C114" s="3" t="s">
        <v>166</v>
      </c>
      <c r="D114" s="3" t="s">
        <v>98</v>
      </c>
      <c r="E114" s="116"/>
      <c r="F114" s="9"/>
      <c r="G114" s="9"/>
      <c r="H114" s="9"/>
      <c r="I114" s="9"/>
      <c r="J114" s="12" t="s">
        <v>176</v>
      </c>
    </row>
    <row r="115" spans="2:10" x14ac:dyDescent="0.15">
      <c r="B115" s="3">
        <v>8</v>
      </c>
      <c r="C115" s="3" t="s">
        <v>8065</v>
      </c>
      <c r="D115" s="3" t="s">
        <v>8070</v>
      </c>
      <c r="E115" s="116"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6"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6"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6"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8"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7" t="s">
        <v>191</v>
      </c>
      <c r="F122" s="8" t="s">
        <v>170</v>
      </c>
      <c r="G122" s="8" t="s">
        <v>171</v>
      </c>
      <c r="H122" s="8" t="s">
        <v>172</v>
      </c>
      <c r="I122" s="8" t="s">
        <v>173</v>
      </c>
      <c r="J122" s="8" t="s">
        <v>175</v>
      </c>
    </row>
    <row r="123" spans="2:10" x14ac:dyDescent="0.15">
      <c r="B123" s="3">
        <v>1</v>
      </c>
      <c r="C123" s="3" t="s">
        <v>8063</v>
      </c>
      <c r="D123" s="3" t="s">
        <v>5</v>
      </c>
      <c r="E123" s="115" t="str">
        <f>IF(IFERROR(入力フォーム!H100, 0)="", "", IFERROR(E5, 0))</f>
        <v/>
      </c>
      <c r="F123" s="4" t="s">
        <v>169</v>
      </c>
      <c r="G123" s="3"/>
      <c r="H123" s="4" t="s">
        <v>169</v>
      </c>
      <c r="I123" s="3"/>
      <c r="J123" s="3"/>
    </row>
    <row r="124" spans="2:10" x14ac:dyDescent="0.15">
      <c r="B124" s="3">
        <v>2</v>
      </c>
      <c r="C124" s="3" t="s">
        <v>161</v>
      </c>
      <c r="D124" s="3" t="s">
        <v>9</v>
      </c>
      <c r="E124" s="115" t="str">
        <f>IF(IFERROR(入力フォーム!H100, 0)="", "", IFERROR(E6, 0))</f>
        <v/>
      </c>
      <c r="F124" s="4" t="s">
        <v>169</v>
      </c>
      <c r="G124" s="3"/>
      <c r="H124" s="4" t="s">
        <v>169</v>
      </c>
      <c r="I124" s="3"/>
      <c r="J124" s="3"/>
    </row>
    <row r="125" spans="2:10" x14ac:dyDescent="0.15">
      <c r="B125" s="3">
        <v>3</v>
      </c>
      <c r="C125" s="3" t="s">
        <v>162</v>
      </c>
      <c r="D125" s="3" t="s">
        <v>13</v>
      </c>
      <c r="E125" s="115" t="str">
        <f>IF(IFERROR(入力フォーム!H100, 0)="", "", IFERROR(E7, 0))</f>
        <v/>
      </c>
      <c r="F125" s="4" t="s">
        <v>169</v>
      </c>
      <c r="G125" s="3"/>
      <c r="H125" s="4" t="s">
        <v>169</v>
      </c>
      <c r="I125" s="3"/>
      <c r="J125" s="3"/>
    </row>
    <row r="126" spans="2:10" x14ac:dyDescent="0.15">
      <c r="B126" s="3">
        <v>4</v>
      </c>
      <c r="C126" s="3" t="s">
        <v>163</v>
      </c>
      <c r="D126" s="3" t="s">
        <v>17</v>
      </c>
      <c r="E126" s="115" t="str">
        <f>IF(IFERROR(入力フォーム!H100, 0)="", "", IFERROR(E8, 0))</f>
        <v/>
      </c>
      <c r="F126" s="4" t="s">
        <v>169</v>
      </c>
      <c r="G126" s="3"/>
      <c r="H126" s="4" t="s">
        <v>169</v>
      </c>
      <c r="I126" s="3"/>
      <c r="J126" s="3"/>
    </row>
    <row r="127" spans="2:10" x14ac:dyDescent="0.15">
      <c r="B127" s="3">
        <v>5</v>
      </c>
      <c r="C127" s="3" t="s">
        <v>164</v>
      </c>
      <c r="D127" s="3" t="s">
        <v>165</v>
      </c>
      <c r="E127" s="109" t="str">
        <f>IF(IFERROR(入力フォーム!H101, 0)="", "", IFERROR(3, 0))</f>
        <v/>
      </c>
      <c r="F127" s="4" t="s">
        <v>169</v>
      </c>
      <c r="G127" s="3"/>
      <c r="H127" s="4" t="s">
        <v>169</v>
      </c>
      <c r="I127" s="3"/>
      <c r="J127" s="3"/>
    </row>
    <row r="128" spans="2:10" x14ac:dyDescent="0.15">
      <c r="B128" s="3">
        <v>6</v>
      </c>
      <c r="C128" s="3" t="s">
        <v>8064</v>
      </c>
      <c r="D128" s="3" t="s">
        <v>8069</v>
      </c>
      <c r="E128" s="109" t="str">
        <f>IF(IFERROR(入力フォーム!H101, 0)="", "", IFERROR(E32, 0))</f>
        <v/>
      </c>
      <c r="F128" s="4" t="s">
        <v>169</v>
      </c>
      <c r="G128" s="3"/>
      <c r="H128" s="4" t="s">
        <v>169</v>
      </c>
      <c r="I128" s="3"/>
      <c r="J128" s="3"/>
    </row>
    <row r="129" spans="2:10" x14ac:dyDescent="0.15">
      <c r="B129" s="3">
        <v>7</v>
      </c>
      <c r="C129" s="3" t="s">
        <v>166</v>
      </c>
      <c r="D129" s="3" t="s">
        <v>98</v>
      </c>
      <c r="E129" s="115"/>
      <c r="F129" s="9"/>
      <c r="G129" s="9"/>
      <c r="H129" s="9"/>
      <c r="I129" s="9"/>
      <c r="J129" s="12" t="s">
        <v>176</v>
      </c>
    </row>
    <row r="130" spans="2:10" x14ac:dyDescent="0.15">
      <c r="B130" s="3">
        <v>8</v>
      </c>
      <c r="C130" s="3" t="s">
        <v>8065</v>
      </c>
      <c r="D130" s="3" t="s">
        <v>8070</v>
      </c>
      <c r="E130" s="115"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5"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5"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5"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09"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7" t="s">
        <v>191</v>
      </c>
      <c r="F137" s="8" t="s">
        <v>170</v>
      </c>
      <c r="G137" s="8" t="s">
        <v>171</v>
      </c>
      <c r="H137" s="8" t="s">
        <v>172</v>
      </c>
      <c r="I137" s="8" t="s">
        <v>173</v>
      </c>
      <c r="J137" s="8" t="s">
        <v>175</v>
      </c>
    </row>
    <row r="138" spans="2:10" x14ac:dyDescent="0.15">
      <c r="B138" s="3">
        <v>1</v>
      </c>
      <c r="C138" s="3" t="s">
        <v>8063</v>
      </c>
      <c r="D138" s="3" t="s">
        <v>5</v>
      </c>
      <c r="E138" s="115" t="str">
        <f>IF(IFERROR(入力フォーム!H116, 0)="", "", IFERROR(E5, 0))</f>
        <v/>
      </c>
      <c r="F138" s="4" t="s">
        <v>169</v>
      </c>
      <c r="G138" s="3"/>
      <c r="H138" s="4" t="s">
        <v>169</v>
      </c>
      <c r="I138" s="3"/>
      <c r="J138" s="3"/>
    </row>
    <row r="139" spans="2:10" x14ac:dyDescent="0.15">
      <c r="B139" s="3">
        <v>2</v>
      </c>
      <c r="C139" s="3" t="s">
        <v>161</v>
      </c>
      <c r="D139" s="3" t="s">
        <v>9</v>
      </c>
      <c r="E139" s="115" t="str">
        <f>IF(IFERROR(入力フォーム!H116, 0)="", "", IFERROR(E6, 0))</f>
        <v/>
      </c>
      <c r="F139" s="4" t="s">
        <v>169</v>
      </c>
      <c r="G139" s="3"/>
      <c r="H139" s="4" t="s">
        <v>169</v>
      </c>
      <c r="I139" s="3"/>
      <c r="J139" s="3"/>
    </row>
    <row r="140" spans="2:10" x14ac:dyDescent="0.15">
      <c r="B140" s="3">
        <v>3</v>
      </c>
      <c r="C140" s="3" t="s">
        <v>162</v>
      </c>
      <c r="D140" s="3" t="s">
        <v>13</v>
      </c>
      <c r="E140" s="115" t="str">
        <f>IF(IFERROR(入力フォーム!H116, 0)="", "", IFERROR(E7, 0))</f>
        <v/>
      </c>
      <c r="F140" s="4" t="s">
        <v>169</v>
      </c>
      <c r="G140" s="3"/>
      <c r="H140" s="4" t="s">
        <v>169</v>
      </c>
      <c r="I140" s="3"/>
      <c r="J140" s="3"/>
    </row>
    <row r="141" spans="2:10" x14ac:dyDescent="0.15">
      <c r="B141" s="3">
        <v>4</v>
      </c>
      <c r="C141" s="3" t="s">
        <v>163</v>
      </c>
      <c r="D141" s="3" t="s">
        <v>17</v>
      </c>
      <c r="E141" s="115" t="str">
        <f>IF(IFERROR(入力フォーム!H116, 0)="", "", IFERROR(E8, 0))</f>
        <v/>
      </c>
      <c r="F141" s="4" t="s">
        <v>169</v>
      </c>
      <c r="G141" s="3"/>
      <c r="H141" s="4" t="s">
        <v>169</v>
      </c>
      <c r="I141" s="3"/>
      <c r="J141" s="3"/>
    </row>
    <row r="142" spans="2:10" x14ac:dyDescent="0.15">
      <c r="B142" s="3">
        <v>5</v>
      </c>
      <c r="C142" s="3" t="s">
        <v>164</v>
      </c>
      <c r="D142" s="3" t="s">
        <v>165</v>
      </c>
      <c r="E142" s="109" t="str">
        <f>IF(IFERROR(入力フォーム!H117, 0)="", "", IFERROR(4, 0))</f>
        <v/>
      </c>
      <c r="F142" s="4" t="s">
        <v>169</v>
      </c>
      <c r="G142" s="3"/>
      <c r="H142" s="4" t="s">
        <v>169</v>
      </c>
      <c r="I142" s="3"/>
      <c r="J142" s="3"/>
    </row>
    <row r="143" spans="2:10" x14ac:dyDescent="0.15">
      <c r="B143" s="3">
        <v>6</v>
      </c>
      <c r="C143" s="3" t="s">
        <v>8064</v>
      </c>
      <c r="D143" s="3" t="s">
        <v>8069</v>
      </c>
      <c r="E143" s="109" t="str">
        <f>IF(IFERROR(入力フォーム!H117, 0)="", "", IFERROR(E32, 0))</f>
        <v/>
      </c>
      <c r="F143" s="4" t="s">
        <v>169</v>
      </c>
      <c r="G143" s="3"/>
      <c r="H143" s="4" t="s">
        <v>169</v>
      </c>
      <c r="I143" s="3"/>
      <c r="J143" s="3"/>
    </row>
    <row r="144" spans="2:10" x14ac:dyDescent="0.15">
      <c r="B144" s="3">
        <v>7</v>
      </c>
      <c r="C144" s="3" t="s">
        <v>166</v>
      </c>
      <c r="D144" s="3" t="s">
        <v>98</v>
      </c>
      <c r="E144" s="115"/>
      <c r="F144" s="9"/>
      <c r="G144" s="9"/>
      <c r="H144" s="9"/>
      <c r="I144" s="9"/>
      <c r="J144" s="12" t="s">
        <v>176</v>
      </c>
    </row>
    <row r="145" spans="2:10" x14ac:dyDescent="0.15">
      <c r="B145" s="3">
        <v>8</v>
      </c>
      <c r="C145" s="3" t="s">
        <v>8065</v>
      </c>
      <c r="D145" s="3" t="s">
        <v>8070</v>
      </c>
      <c r="E145" s="115"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5"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5"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5"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09"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7" t="s">
        <v>191</v>
      </c>
      <c r="F152" s="8" t="s">
        <v>170</v>
      </c>
      <c r="G152" s="8" t="s">
        <v>171</v>
      </c>
      <c r="H152" s="8" t="s">
        <v>172</v>
      </c>
      <c r="I152" s="8" t="s">
        <v>173</v>
      </c>
      <c r="J152" s="8" t="s">
        <v>175</v>
      </c>
    </row>
    <row r="153" spans="2:10" x14ac:dyDescent="0.15">
      <c r="B153" s="3">
        <v>1</v>
      </c>
      <c r="C153" s="3" t="s">
        <v>8063</v>
      </c>
      <c r="D153" s="3" t="s">
        <v>5</v>
      </c>
      <c r="E153" s="115" t="str">
        <f>IF(IFERROR(入力フォーム!H132, 0)="", "", IFERROR(E5, 0))</f>
        <v/>
      </c>
      <c r="F153" s="4" t="s">
        <v>169</v>
      </c>
      <c r="G153" s="3"/>
      <c r="H153" s="4" t="s">
        <v>169</v>
      </c>
      <c r="I153" s="3"/>
      <c r="J153" s="3"/>
    </row>
    <row r="154" spans="2:10" x14ac:dyDescent="0.15">
      <c r="B154" s="3">
        <v>2</v>
      </c>
      <c r="C154" s="3" t="s">
        <v>161</v>
      </c>
      <c r="D154" s="3" t="s">
        <v>9</v>
      </c>
      <c r="E154" s="115" t="str">
        <f>IF(IFERROR(入力フォーム!H132, 0)="", "", IFERROR(E6, 0))</f>
        <v/>
      </c>
      <c r="F154" s="4" t="s">
        <v>169</v>
      </c>
      <c r="G154" s="3"/>
      <c r="H154" s="4" t="s">
        <v>169</v>
      </c>
      <c r="I154" s="3"/>
      <c r="J154" s="3"/>
    </row>
    <row r="155" spans="2:10" x14ac:dyDescent="0.15">
      <c r="B155" s="3">
        <v>3</v>
      </c>
      <c r="C155" s="3" t="s">
        <v>162</v>
      </c>
      <c r="D155" s="3" t="s">
        <v>13</v>
      </c>
      <c r="E155" s="115" t="str">
        <f>IF(IFERROR(入力フォーム!H132, 0)="", "", IFERROR(E7, 0))</f>
        <v/>
      </c>
      <c r="F155" s="4" t="s">
        <v>169</v>
      </c>
      <c r="G155" s="3"/>
      <c r="H155" s="4" t="s">
        <v>169</v>
      </c>
      <c r="I155" s="3"/>
      <c r="J155" s="3"/>
    </row>
    <row r="156" spans="2:10" x14ac:dyDescent="0.15">
      <c r="B156" s="3">
        <v>4</v>
      </c>
      <c r="C156" s="3" t="s">
        <v>163</v>
      </c>
      <c r="D156" s="3" t="s">
        <v>17</v>
      </c>
      <c r="E156" s="115" t="str">
        <f>IF(IFERROR(入力フォーム!H132, 0)="", "", IFERROR(E8, 0))</f>
        <v/>
      </c>
      <c r="F156" s="4" t="s">
        <v>169</v>
      </c>
      <c r="G156" s="3"/>
      <c r="H156" s="4" t="s">
        <v>169</v>
      </c>
      <c r="I156" s="3"/>
      <c r="J156" s="3"/>
    </row>
    <row r="157" spans="2:10" x14ac:dyDescent="0.15">
      <c r="B157" s="3">
        <v>5</v>
      </c>
      <c r="C157" s="3" t="s">
        <v>164</v>
      </c>
      <c r="D157" s="3" t="s">
        <v>165</v>
      </c>
      <c r="E157" s="109" t="str">
        <f>IF(IFERROR(入力フォーム!H133, 0)="", "", IFERROR(5, 0))</f>
        <v/>
      </c>
      <c r="F157" s="4" t="s">
        <v>169</v>
      </c>
      <c r="G157" s="3"/>
      <c r="H157" s="4" t="s">
        <v>169</v>
      </c>
      <c r="I157" s="3"/>
      <c r="J157" s="3"/>
    </row>
    <row r="158" spans="2:10" x14ac:dyDescent="0.15">
      <c r="B158" s="3">
        <v>6</v>
      </c>
      <c r="C158" s="3" t="s">
        <v>8064</v>
      </c>
      <c r="D158" s="3" t="s">
        <v>8069</v>
      </c>
      <c r="E158" s="109" t="str">
        <f>IF(IFERROR(入力フォーム!H133, 0)="", "", IFERROR(E32, 0))</f>
        <v/>
      </c>
      <c r="F158" s="4" t="s">
        <v>169</v>
      </c>
      <c r="G158" s="3"/>
      <c r="H158" s="4" t="s">
        <v>169</v>
      </c>
      <c r="I158" s="3"/>
      <c r="J158" s="3"/>
    </row>
    <row r="159" spans="2:10" x14ac:dyDescent="0.15">
      <c r="B159" s="3">
        <v>7</v>
      </c>
      <c r="C159" s="3" t="s">
        <v>166</v>
      </c>
      <c r="D159" s="3" t="s">
        <v>98</v>
      </c>
      <c r="E159" s="115"/>
      <c r="F159" s="9"/>
      <c r="G159" s="9"/>
      <c r="H159" s="9"/>
      <c r="I159" s="9"/>
      <c r="J159" s="12" t="s">
        <v>176</v>
      </c>
    </row>
    <row r="160" spans="2:10" x14ac:dyDescent="0.15">
      <c r="B160" s="3">
        <v>8</v>
      </c>
      <c r="C160" s="3" t="s">
        <v>8065</v>
      </c>
      <c r="D160" s="3" t="s">
        <v>8070</v>
      </c>
      <c r="E160" s="115"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5"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5"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5"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09" t="str">
        <f>IF(入力フォーム!H152="", "", 入力フォーム!H152)</f>
        <v/>
      </c>
      <c r="F164" s="4" t="s">
        <v>169</v>
      </c>
      <c r="G164" s="3"/>
      <c r="H164" s="4" t="s">
        <v>169</v>
      </c>
      <c r="I164" s="3"/>
      <c r="J164" s="3"/>
    </row>
    <row r="166" spans="2:10" x14ac:dyDescent="0.15">
      <c r="C166" s="213"/>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5"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2025-06-30T02:43:47Z</cp:lastPrinted>
  <dcterms:created xsi:type="dcterms:W3CDTF">2005-07-01T05:21:10Z</dcterms:created>
  <dcterms:modified xsi:type="dcterms:W3CDTF">2025-07-08T04:37:42Z</dcterms:modified>
</cp:coreProperties>
</file>