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16.217\Kyoyu\■03 教育指導班\■Ｒ3_学習評価事例集作成委員\■220114 事例集（最終版）\PDF版\部品\"/>
    </mc:Choice>
  </mc:AlternateContent>
  <bookViews>
    <workbookView xWindow="0" yWindow="0" windowWidth="20490" windowHeight="7530"/>
  </bookViews>
  <sheets>
    <sheet name="入力シート" sheetId="2" r:id="rId1"/>
    <sheet name="観点別評価シート" sheetId="1" r:id="rId2"/>
  </sheets>
  <definedNames>
    <definedName name="_xlnm.Print_Area" localSheetId="1">観点別評価シート!$A$1:$E$26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3" i="1" l="1"/>
</calcChain>
</file>

<file path=xl/sharedStrings.xml><?xml version="1.0" encoding="utf-8"?>
<sst xmlns="http://schemas.openxmlformats.org/spreadsheetml/2006/main" count="257" uniqueCount="130">
  <si>
    <t>数と式</t>
    <rPh sb="0" eb="1">
      <t>スウ</t>
    </rPh>
    <rPh sb="2" eb="3">
      <t>シキ</t>
    </rPh>
    <phoneticPr fontId="1"/>
  </si>
  <si>
    <t>図形と計量</t>
    <rPh sb="0" eb="2">
      <t>ズケイ</t>
    </rPh>
    <rPh sb="3" eb="5">
      <t>ケイリョウ</t>
    </rPh>
    <phoneticPr fontId="1"/>
  </si>
  <si>
    <t>２次関数</t>
    <rPh sb="1" eb="2">
      <t>ジ</t>
    </rPh>
    <rPh sb="2" eb="4">
      <t>カンスウ</t>
    </rPh>
    <phoneticPr fontId="1"/>
  </si>
  <si>
    <t>データの分析</t>
    <rPh sb="4" eb="6">
      <t>ブンセキ</t>
    </rPh>
    <phoneticPr fontId="1"/>
  </si>
  <si>
    <t>数学Ⅰ</t>
    <rPh sb="0" eb="2">
      <t>スウガク</t>
    </rPh>
    <phoneticPr fontId="1"/>
  </si>
  <si>
    <t>いろいろな式</t>
    <rPh sb="5" eb="6">
      <t>シキ</t>
    </rPh>
    <phoneticPr fontId="1"/>
  </si>
  <si>
    <t>図形と方程式</t>
    <rPh sb="0" eb="2">
      <t>ズケイ</t>
    </rPh>
    <rPh sb="3" eb="6">
      <t>ホウテイシキ</t>
    </rPh>
    <phoneticPr fontId="1"/>
  </si>
  <si>
    <t>数学Ⅱ</t>
    <rPh sb="0" eb="2">
      <t>スウガク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</si>
  <si>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</si>
  <si>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</si>
  <si>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知技</t>
    <rPh sb="0" eb="1">
      <t>チ</t>
    </rPh>
    <rPh sb="1" eb="2">
      <t>ワザ</t>
    </rPh>
    <phoneticPr fontId="1"/>
  </si>
  <si>
    <t>思判表</t>
    <rPh sb="0" eb="1">
      <t>オモ</t>
    </rPh>
    <rPh sb="1" eb="2">
      <t>ハン</t>
    </rPh>
    <rPh sb="2" eb="3">
      <t>ヒョウ</t>
    </rPh>
    <phoneticPr fontId="1"/>
  </si>
  <si>
    <t>主態</t>
    <rPh sb="0" eb="1">
      <t>シュ</t>
    </rPh>
    <rPh sb="1" eb="2">
      <t>タイ</t>
    </rPh>
    <phoneticPr fontId="1"/>
  </si>
  <si>
    <t>A</t>
    <phoneticPr fontId="1"/>
  </si>
  <si>
    <t>B</t>
    <phoneticPr fontId="1"/>
  </si>
  <si>
    <t>知識・技能</t>
    <rPh sb="0" eb="2">
      <t>チシキ</t>
    </rPh>
    <rPh sb="3" eb="5">
      <t>ギノウ</t>
    </rPh>
    <phoneticPr fontId="1"/>
  </si>
  <si>
    <t>観点別評価シート</t>
    <rPh sb="0" eb="2">
      <t>カンテン</t>
    </rPh>
    <rPh sb="2" eb="3">
      <t>ベツ</t>
    </rPh>
    <rPh sb="3" eb="5">
      <t>ヒョウカ</t>
    </rPh>
    <phoneticPr fontId="1"/>
  </si>
  <si>
    <t>C</t>
    <phoneticPr fontId="1"/>
  </si>
  <si>
    <t>内容のまとまり</t>
    <rPh sb="0" eb="2">
      <t>ナイヨウ</t>
    </rPh>
    <phoneticPr fontId="1"/>
  </si>
  <si>
    <t>指数関数・対数関数</t>
    <rPh sb="0" eb="2">
      <t>シスウ</t>
    </rPh>
    <rPh sb="2" eb="4">
      <t>カンスウ</t>
    </rPh>
    <rPh sb="5" eb="7">
      <t>タイスウ</t>
    </rPh>
    <rPh sb="7" eb="9">
      <t>カンスウ</t>
    </rPh>
    <phoneticPr fontId="1"/>
  </si>
  <si>
    <t>三角関数</t>
    <rPh sb="0" eb="2">
      <t>サンカク</t>
    </rPh>
    <rPh sb="2" eb="4">
      <t>カンスウ</t>
    </rPh>
    <phoneticPr fontId="1"/>
  </si>
  <si>
    <t>微分・積分の考え</t>
    <rPh sb="0" eb="2">
      <t>ビブン</t>
    </rPh>
    <rPh sb="3" eb="5">
      <t>セキブン</t>
    </rPh>
    <rPh sb="6" eb="7">
      <t>カンガ</t>
    </rPh>
    <phoneticPr fontId="1"/>
  </si>
  <si>
    <t>極限</t>
    <rPh sb="0" eb="2">
      <t>キョクゲン</t>
    </rPh>
    <phoneticPr fontId="1"/>
  </si>
  <si>
    <t>微分法</t>
    <rPh sb="0" eb="2">
      <t>ビブン</t>
    </rPh>
    <rPh sb="2" eb="3">
      <t>ホウ</t>
    </rPh>
    <phoneticPr fontId="1"/>
  </si>
  <si>
    <t>積分法</t>
    <rPh sb="0" eb="2">
      <t>セキブン</t>
    </rPh>
    <rPh sb="2" eb="3">
      <t>ホウ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</si>
  <si>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</si>
  <si>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</si>
  <si>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図形の性質</t>
    <rPh sb="0" eb="2">
      <t>ズケイ</t>
    </rPh>
    <rPh sb="3" eb="5">
      <t>セイシツ</t>
    </rPh>
    <phoneticPr fontId="1"/>
  </si>
  <si>
    <t>場合の数と確率</t>
    <rPh sb="0" eb="2">
      <t>バアイ</t>
    </rPh>
    <rPh sb="3" eb="4">
      <t>カズ</t>
    </rPh>
    <rPh sb="5" eb="7">
      <t>カクリツ</t>
    </rPh>
    <phoneticPr fontId="1"/>
  </si>
  <si>
    <t>数学と人間の活動</t>
    <rPh sb="0" eb="2">
      <t>スウガク</t>
    </rPh>
    <rPh sb="3" eb="5">
      <t>ニンゲン</t>
    </rPh>
    <rPh sb="6" eb="8">
      <t>カツドウ</t>
    </rPh>
    <phoneticPr fontId="1"/>
  </si>
  <si>
    <t>数学B</t>
    <rPh sb="0" eb="2">
      <t>スウガク</t>
    </rPh>
    <phoneticPr fontId="1"/>
  </si>
  <si>
    <t>数列</t>
    <rPh sb="0" eb="2">
      <t>スウレツ</t>
    </rPh>
    <phoneticPr fontId="1"/>
  </si>
  <si>
    <t>統計的な推測</t>
    <rPh sb="0" eb="3">
      <t>トウケイテキ</t>
    </rPh>
    <rPh sb="4" eb="6">
      <t>スイソク</t>
    </rPh>
    <phoneticPr fontId="1"/>
  </si>
  <si>
    <t>数学と社会生活</t>
    <rPh sb="0" eb="2">
      <t>スウガク</t>
    </rPh>
    <rPh sb="3" eb="5">
      <t>シャカイ</t>
    </rPh>
    <rPh sb="5" eb="7">
      <t>セイカツ</t>
    </rPh>
    <phoneticPr fontId="1"/>
  </si>
  <si>
    <t>数学C</t>
    <rPh sb="0" eb="2">
      <t>スウガク</t>
    </rPh>
    <phoneticPr fontId="1"/>
  </si>
  <si>
    <t>ベクトル</t>
    <phoneticPr fontId="1"/>
  </si>
  <si>
    <t>平面上の曲線と複素数平面</t>
    <rPh sb="0" eb="3">
      <t>ヘイメンジョウ</t>
    </rPh>
    <rPh sb="4" eb="6">
      <t>キョクセン</t>
    </rPh>
    <rPh sb="7" eb="10">
      <t>フクソスウ</t>
    </rPh>
    <rPh sb="10" eb="12">
      <t>ヘイメン</t>
    </rPh>
    <phoneticPr fontId="1"/>
  </si>
  <si>
    <t>数学的な表現の工夫</t>
    <rPh sb="0" eb="2">
      <t>スウガク</t>
    </rPh>
    <rPh sb="2" eb="3">
      <t>テキ</t>
    </rPh>
    <rPh sb="4" eb="6">
      <t>ヒョウゲン</t>
    </rPh>
    <rPh sb="7" eb="9">
      <t>クフウ</t>
    </rPh>
    <phoneticPr fontId="1"/>
  </si>
  <si>
    <t>思考・
判断・表現</t>
    <rPh sb="0" eb="2">
      <t>シコウ</t>
    </rPh>
    <rPh sb="4" eb="6">
      <t>ハンダン</t>
    </rPh>
    <rPh sb="7" eb="9">
      <t>ヒョウゲン</t>
    </rPh>
    <phoneticPr fontId="1"/>
  </si>
  <si>
    <t>主体的に
学習に
取り組む態度</t>
    <rPh sb="0" eb="3">
      <t>シュタイテキ</t>
    </rPh>
    <rPh sb="5" eb="7">
      <t>ガクシュウ</t>
    </rPh>
    <rPh sb="9" eb="10">
      <t>ト</t>
    </rPh>
    <rPh sb="11" eb="12">
      <t>ク</t>
    </rPh>
    <rPh sb="13" eb="15">
      <t>タイド</t>
    </rPh>
    <phoneticPr fontId="1"/>
  </si>
  <si>
    <t>番号</t>
    <rPh sb="0" eb="2">
      <t>バンゴウ</t>
    </rPh>
    <phoneticPr fontId="1"/>
  </si>
  <si>
    <t>科目名</t>
    <rPh sb="0" eb="3">
      <t>カモクメイ</t>
    </rPh>
    <phoneticPr fontId="1"/>
  </si>
  <si>
    <t>指数関数と対数関数</t>
    <rPh sb="0" eb="2">
      <t>シスウ</t>
    </rPh>
    <rPh sb="2" eb="4">
      <t>カンスウ</t>
    </rPh>
    <rPh sb="5" eb="7">
      <t>タイスウ</t>
    </rPh>
    <rPh sb="7" eb="9">
      <t>カンスウ</t>
    </rPh>
    <phoneticPr fontId="1"/>
  </si>
  <si>
    <t>三角関数</t>
    <rPh sb="0" eb="2">
      <t>サンカク</t>
    </rPh>
    <rPh sb="2" eb="4">
      <t>カンスウ</t>
    </rPh>
    <phoneticPr fontId="1"/>
  </si>
  <si>
    <t>微分・積分の考え</t>
    <rPh sb="0" eb="2">
      <t>ビブン</t>
    </rPh>
    <rPh sb="3" eb="5">
      <t>セキブン</t>
    </rPh>
    <rPh sb="6" eb="7">
      <t>カンガ</t>
    </rPh>
    <phoneticPr fontId="1"/>
  </si>
  <si>
    <t>極限</t>
    <rPh sb="0" eb="2">
      <t>キョクゲン</t>
    </rPh>
    <phoneticPr fontId="1"/>
  </si>
  <si>
    <t>微分法</t>
    <rPh sb="0" eb="2">
      <t>ビブン</t>
    </rPh>
    <rPh sb="2" eb="3">
      <t>ホウ</t>
    </rPh>
    <phoneticPr fontId="1"/>
  </si>
  <si>
    <t>積分法</t>
    <rPh sb="0" eb="2">
      <t>セキブン</t>
    </rPh>
    <rPh sb="2" eb="3">
      <t>ホウ</t>
    </rPh>
    <phoneticPr fontId="1"/>
  </si>
  <si>
    <t>図形の性質</t>
    <rPh sb="0" eb="2">
      <t>ズケイ</t>
    </rPh>
    <rPh sb="3" eb="5">
      <t>セイシツ</t>
    </rPh>
    <phoneticPr fontId="1"/>
  </si>
  <si>
    <t>場合の数と確率</t>
    <rPh sb="0" eb="2">
      <t>バアイ</t>
    </rPh>
    <rPh sb="3" eb="4">
      <t>カズ</t>
    </rPh>
    <rPh sb="5" eb="7">
      <t>カクリツ</t>
    </rPh>
    <phoneticPr fontId="1"/>
  </si>
  <si>
    <t>数学と人間の活動</t>
    <rPh sb="0" eb="2">
      <t>スウガク</t>
    </rPh>
    <rPh sb="3" eb="5">
      <t>ニンゲン</t>
    </rPh>
    <rPh sb="6" eb="8">
      <t>カツドウ</t>
    </rPh>
    <phoneticPr fontId="1"/>
  </si>
  <si>
    <t>数列</t>
    <rPh sb="0" eb="2">
      <t>スウレツ</t>
    </rPh>
    <phoneticPr fontId="1"/>
  </si>
  <si>
    <t>統計的な推測</t>
    <rPh sb="0" eb="3">
      <t>トウケイテキ</t>
    </rPh>
    <rPh sb="4" eb="6">
      <t>スイソク</t>
    </rPh>
    <phoneticPr fontId="1"/>
  </si>
  <si>
    <t>数学と社会生活</t>
    <rPh sb="0" eb="2">
      <t>スウガク</t>
    </rPh>
    <rPh sb="3" eb="5">
      <t>シャカイ</t>
    </rPh>
    <rPh sb="5" eb="7">
      <t>セイカツ</t>
    </rPh>
    <phoneticPr fontId="1"/>
  </si>
  <si>
    <t>ベクトル</t>
    <phoneticPr fontId="1"/>
  </si>
  <si>
    <t>平面上の曲線と複素数平面</t>
    <rPh sb="0" eb="3">
      <t>ヘイメンジョウ</t>
    </rPh>
    <rPh sb="4" eb="6">
      <t>キョクセン</t>
    </rPh>
    <rPh sb="7" eb="10">
      <t>フクソスウ</t>
    </rPh>
    <rPh sb="10" eb="12">
      <t>ヘイメン</t>
    </rPh>
    <phoneticPr fontId="1"/>
  </si>
  <si>
    <t>数学的な表現の工夫</t>
    <rPh sb="0" eb="3">
      <t>スウガクテキ</t>
    </rPh>
    <rPh sb="4" eb="6">
      <t>ヒョウゲン</t>
    </rPh>
    <rPh sb="7" eb="9">
      <t>クフウ</t>
    </rPh>
    <phoneticPr fontId="1"/>
  </si>
  <si>
    <t>数学Ⅱ</t>
    <phoneticPr fontId="1"/>
  </si>
  <si>
    <t>数学Ａ</t>
    <phoneticPr fontId="1"/>
  </si>
  <si>
    <t>数学Ｂ</t>
    <phoneticPr fontId="1"/>
  </si>
  <si>
    <t>数学Ｃ</t>
    <rPh sb="0" eb="2">
      <t>スウガク</t>
    </rPh>
    <phoneticPr fontId="1"/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</si>
  <si>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</si>
  <si>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</si>
  <si>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</si>
  <si>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</si>
  <si>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</si>
  <si>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</si>
  <si>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</si>
  <si>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</si>
  <si>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</si>
  <si>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</si>
  <si>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</si>
  <si>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列12</t>
  </si>
  <si>
    <t>列13</t>
  </si>
  <si>
    <t>列14</t>
  </si>
  <si>
    <t>列15</t>
  </si>
  <si>
    <t>列16</t>
  </si>
  <si>
    <t>列17</t>
  </si>
  <si>
    <t>列18</t>
  </si>
  <si>
    <t>列19</t>
  </si>
  <si>
    <t>列20</t>
  </si>
  <si>
    <t>列21</t>
  </si>
  <si>
    <t>列22</t>
  </si>
  <si>
    <t>列23</t>
  </si>
  <si>
    <t>列24</t>
  </si>
  <si>
    <t>列25</t>
  </si>
  <si>
    <t>列26</t>
  </si>
  <si>
    <t>列27</t>
  </si>
  <si>
    <t>列28</t>
  </si>
  <si>
    <t>列29</t>
  </si>
  <si>
    <t>列30</t>
  </si>
  <si>
    <t>列31</t>
  </si>
  <si>
    <t>列32</t>
  </si>
  <si>
    <t>列33</t>
  </si>
  <si>
    <t>列34</t>
  </si>
  <si>
    <t>列35</t>
  </si>
  <si>
    <t>列36</t>
  </si>
  <si>
    <t>列37</t>
  </si>
  <si>
    <t>列38</t>
  </si>
  <si>
    <t>列39</t>
  </si>
  <si>
    <t>列40</t>
  </si>
  <si>
    <t>列41</t>
  </si>
  <si>
    <t>列42</t>
  </si>
  <si>
    <t>列43</t>
  </si>
  <si>
    <t>列44</t>
  </si>
  <si>
    <t>列45</t>
  </si>
  <si>
    <t>列46</t>
  </si>
  <si>
    <t>列47</t>
  </si>
  <si>
    <t>列48</t>
  </si>
  <si>
    <t>列49</t>
  </si>
  <si>
    <t>列50</t>
  </si>
  <si>
    <t>列51</t>
  </si>
  <si>
    <t>列52</t>
  </si>
  <si>
    <t>列53</t>
  </si>
  <si>
    <t>列54</t>
  </si>
  <si>
    <t>列55</t>
  </si>
  <si>
    <t>列56</t>
  </si>
  <si>
    <t>列57</t>
  </si>
  <si>
    <t>列58</t>
  </si>
  <si>
    <t>列59</t>
  </si>
  <si>
    <t>列60</t>
  </si>
  <si>
    <t>列61</t>
  </si>
  <si>
    <t>列62</t>
  </si>
  <si>
    <t>列63</t>
  </si>
  <si>
    <t>列64</t>
  </si>
  <si>
    <t>列65</t>
  </si>
  <si>
    <t>列66</t>
  </si>
  <si>
    <t>Ａ</t>
    <phoneticPr fontId="1"/>
  </si>
  <si>
    <t>Ｂ</t>
    <phoneticPr fontId="1"/>
  </si>
  <si>
    <t>一高太郎</t>
    <rPh sb="0" eb="2">
      <t>イチコウ</t>
    </rPh>
    <rPh sb="2" eb="4">
      <t>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</si>
</sst>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8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9" xfId="0" applyBorder="1" applyAlignment="1">
      <alignment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71"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medium">
          <color auto="1"/>
        </left>
        <right style="medium">
          <color auto="1"/>
        </right>
        <top style="thin">
          <color auto="1"/>
        </top>
        <bottom style="medium">
          <color auto="1"/>
        </bottom>
      </border>
    </dxf>
    <dxf>
      <alignment horizontal="general" vertical="center" textRotation="0" wrapText="0" indent="0" justifyLastLine="0" shrinkToFit="1" readingOrder="0"/>
    </dxf>
    <dxf>
      <border outline="0">
        <bottom style="thin">
          <color auto="1"/>
        </bottom>
      </border>
    </dxf>
    <dxf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3" displayName="テーブル3" ref="A4:BN64" totalsRowShown="0" headerRowDxfId="70" dataDxfId="68" headerRowBorderDxfId="69" tableBorderDxfId="67" totalsRowBorderDxfId="66">
  <autoFilter ref="A4:BN64"/>
  <tableColumns count="66">
    <tableColumn id="1" name="列1" dataDxfId="65"/>
    <tableColumn id="2" name="列2" dataDxfId="64"/>
    <tableColumn id="3" name="列3" dataDxfId="63"/>
    <tableColumn id="4" name="列4" dataDxfId="62"/>
    <tableColumn id="5" name="列5" dataDxfId="61"/>
    <tableColumn id="6" name="列6" dataDxfId="60"/>
    <tableColumn id="7" name="列7" dataDxfId="59"/>
    <tableColumn id="8" name="列8" dataDxfId="58"/>
    <tableColumn id="9" name="列9" dataDxfId="57"/>
    <tableColumn id="10" name="列10" dataDxfId="56"/>
    <tableColumn id="11" name="列11" dataDxfId="55"/>
    <tableColumn id="12" name="列12" dataDxfId="54"/>
    <tableColumn id="13" name="列13" dataDxfId="53"/>
    <tableColumn id="14" name="列14" dataDxfId="52"/>
    <tableColumn id="15" name="列15" dataDxfId="51"/>
    <tableColumn id="16" name="列16" dataDxfId="50"/>
    <tableColumn id="17" name="列17" dataDxfId="49"/>
    <tableColumn id="18" name="列18" dataDxfId="48"/>
    <tableColumn id="19" name="列19" dataDxfId="47"/>
    <tableColumn id="20" name="列20" dataDxfId="46"/>
    <tableColumn id="21" name="列21" dataDxfId="45"/>
    <tableColumn id="22" name="列22" dataDxfId="44"/>
    <tableColumn id="23" name="列23" dataDxfId="43"/>
    <tableColumn id="24" name="列24" dataDxfId="42"/>
    <tableColumn id="25" name="列25" dataDxfId="41"/>
    <tableColumn id="26" name="列26" dataDxfId="40"/>
    <tableColumn id="27" name="列27" dataDxfId="39"/>
    <tableColumn id="28" name="列28" dataDxfId="38"/>
    <tableColumn id="29" name="列29" dataDxfId="37"/>
    <tableColumn id="30" name="列30" dataDxfId="36"/>
    <tableColumn id="31" name="列31" dataDxfId="35"/>
    <tableColumn id="32" name="列32" dataDxfId="34"/>
    <tableColumn id="33" name="列33" dataDxfId="33"/>
    <tableColumn id="34" name="列34" dataDxfId="32"/>
    <tableColumn id="35" name="列35" dataDxfId="31"/>
    <tableColumn id="36" name="列36" dataDxfId="30"/>
    <tableColumn id="37" name="列37" dataDxfId="29"/>
    <tableColumn id="38" name="列38" dataDxfId="28"/>
    <tableColumn id="39" name="列39" dataDxfId="27"/>
    <tableColumn id="40" name="列40" dataDxfId="26"/>
    <tableColumn id="41" name="列41" dataDxfId="25"/>
    <tableColumn id="42" name="列42" dataDxfId="24"/>
    <tableColumn id="43" name="列43" dataDxfId="23"/>
    <tableColumn id="44" name="列44" dataDxfId="22"/>
    <tableColumn id="45" name="列45" dataDxfId="21"/>
    <tableColumn id="46" name="列46" dataDxfId="20"/>
    <tableColumn id="47" name="列47" dataDxfId="19"/>
    <tableColumn id="48" name="列48" dataDxfId="18"/>
    <tableColumn id="49" name="列49" dataDxfId="17"/>
    <tableColumn id="50" name="列50" dataDxfId="16"/>
    <tableColumn id="51" name="列51" dataDxfId="15"/>
    <tableColumn id="52" name="列52" dataDxfId="14"/>
    <tableColumn id="53" name="列53" dataDxfId="13"/>
    <tableColumn id="54" name="列54" dataDxfId="12"/>
    <tableColumn id="55" name="列55" dataDxfId="11"/>
    <tableColumn id="56" name="列56" dataDxfId="10"/>
    <tableColumn id="57" name="列57" dataDxfId="9"/>
    <tableColumn id="58" name="列58" dataDxfId="8"/>
    <tableColumn id="59" name="列59" dataDxfId="7"/>
    <tableColumn id="60" name="列60" dataDxfId="6"/>
    <tableColumn id="61" name="列61" dataDxfId="5"/>
    <tableColumn id="62" name="列62" dataDxfId="4"/>
    <tableColumn id="63" name="列63" dataDxfId="3"/>
    <tableColumn id="64" name="列64" dataDxfId="2"/>
    <tableColumn id="65" name="列65" dataDxfId="1"/>
    <tableColumn id="66" name="列66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8.75" x14ac:dyDescent="0.4"/>
  <cols>
    <col min="1" max="1" width="5.75" style="25" customWidth="1"/>
    <col min="2" max="2" width="9.5" style="25" bestFit="1" customWidth="1"/>
    <col min="3" max="3" width="9" style="25"/>
    <col min="4" max="9" width="5.75" style="26" customWidth="1"/>
    <col min="10" max="21" width="6.875" style="26" customWidth="1"/>
    <col min="22" max="66" width="6.875" style="25" customWidth="1"/>
    <col min="67" max="80" width="5" style="25" customWidth="1"/>
    <col min="81" max="16384" width="9" style="25"/>
  </cols>
  <sheetData>
    <row r="1" spans="1:66" x14ac:dyDescent="0.4">
      <c r="A1" s="27"/>
      <c r="B1" s="28"/>
      <c r="C1" s="28"/>
      <c r="D1" s="46" t="s">
        <v>4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 t="s">
        <v>7</v>
      </c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 t="s">
        <v>57</v>
      </c>
      <c r="AF1" s="46"/>
      <c r="AG1" s="46"/>
      <c r="AH1" s="46"/>
      <c r="AI1" s="46"/>
      <c r="AJ1" s="46"/>
      <c r="AK1" s="46"/>
      <c r="AL1" s="46"/>
      <c r="AM1" s="46"/>
      <c r="AN1" s="46" t="s">
        <v>58</v>
      </c>
      <c r="AO1" s="46"/>
      <c r="AP1" s="46"/>
      <c r="AQ1" s="46"/>
      <c r="AR1" s="46"/>
      <c r="AS1" s="46"/>
      <c r="AT1" s="46"/>
      <c r="AU1" s="46"/>
      <c r="AV1" s="46"/>
      <c r="AW1" s="46" t="s">
        <v>59</v>
      </c>
      <c r="AX1" s="46"/>
      <c r="AY1" s="46"/>
      <c r="AZ1" s="46"/>
      <c r="BA1" s="46"/>
      <c r="BB1" s="46"/>
      <c r="BC1" s="46"/>
      <c r="BD1" s="46"/>
      <c r="BE1" s="46"/>
      <c r="BF1" s="46" t="s">
        <v>60</v>
      </c>
      <c r="BG1" s="46"/>
      <c r="BH1" s="46"/>
      <c r="BI1" s="46"/>
      <c r="BJ1" s="46"/>
      <c r="BK1" s="46"/>
      <c r="BL1" s="46"/>
      <c r="BM1" s="46"/>
      <c r="BN1" s="47"/>
    </row>
    <row r="2" spans="1:66" x14ac:dyDescent="0.4">
      <c r="A2" s="29"/>
      <c r="B2" s="30"/>
      <c r="C2" s="30"/>
      <c r="D2" s="44" t="s">
        <v>0</v>
      </c>
      <c r="E2" s="44"/>
      <c r="F2" s="44"/>
      <c r="G2" s="44" t="s">
        <v>1</v>
      </c>
      <c r="H2" s="44"/>
      <c r="I2" s="44"/>
      <c r="J2" s="44" t="s">
        <v>2</v>
      </c>
      <c r="K2" s="44"/>
      <c r="L2" s="44"/>
      <c r="M2" s="44" t="s">
        <v>3</v>
      </c>
      <c r="N2" s="44"/>
      <c r="O2" s="44"/>
      <c r="P2" s="44" t="s">
        <v>5</v>
      </c>
      <c r="Q2" s="44"/>
      <c r="R2" s="44"/>
      <c r="S2" s="44" t="s">
        <v>6</v>
      </c>
      <c r="T2" s="44"/>
      <c r="U2" s="44"/>
      <c r="V2" s="44" t="s">
        <v>42</v>
      </c>
      <c r="W2" s="44"/>
      <c r="X2" s="44"/>
      <c r="Y2" s="44" t="s">
        <v>43</v>
      </c>
      <c r="Z2" s="44"/>
      <c r="AA2" s="44"/>
      <c r="AB2" s="44" t="s">
        <v>44</v>
      </c>
      <c r="AC2" s="44"/>
      <c r="AD2" s="44"/>
      <c r="AE2" s="44" t="s">
        <v>45</v>
      </c>
      <c r="AF2" s="44"/>
      <c r="AG2" s="44"/>
      <c r="AH2" s="44" t="s">
        <v>46</v>
      </c>
      <c r="AI2" s="44"/>
      <c r="AJ2" s="44"/>
      <c r="AK2" s="44" t="s">
        <v>47</v>
      </c>
      <c r="AL2" s="44"/>
      <c r="AM2" s="44"/>
      <c r="AN2" s="44" t="s">
        <v>48</v>
      </c>
      <c r="AO2" s="44"/>
      <c r="AP2" s="44"/>
      <c r="AQ2" s="44" t="s">
        <v>49</v>
      </c>
      <c r="AR2" s="44"/>
      <c r="AS2" s="44"/>
      <c r="AT2" s="44" t="s">
        <v>50</v>
      </c>
      <c r="AU2" s="44"/>
      <c r="AV2" s="44"/>
      <c r="AW2" s="44" t="s">
        <v>51</v>
      </c>
      <c r="AX2" s="44"/>
      <c r="AY2" s="44"/>
      <c r="AZ2" s="44" t="s">
        <v>52</v>
      </c>
      <c r="BA2" s="44"/>
      <c r="BB2" s="44"/>
      <c r="BC2" s="44" t="s">
        <v>53</v>
      </c>
      <c r="BD2" s="44"/>
      <c r="BE2" s="44"/>
      <c r="BF2" s="44" t="s">
        <v>54</v>
      </c>
      <c r="BG2" s="44"/>
      <c r="BH2" s="44"/>
      <c r="BI2" s="44" t="s">
        <v>55</v>
      </c>
      <c r="BJ2" s="44"/>
      <c r="BK2" s="44"/>
      <c r="BL2" s="44" t="s">
        <v>56</v>
      </c>
      <c r="BM2" s="44"/>
      <c r="BN2" s="45"/>
    </row>
    <row r="3" spans="1:66" x14ac:dyDescent="0.4">
      <c r="A3" s="29"/>
      <c r="B3" s="30" t="s">
        <v>8</v>
      </c>
      <c r="C3" s="30" t="s">
        <v>9</v>
      </c>
      <c r="D3" s="31" t="s">
        <v>10</v>
      </c>
      <c r="E3" s="31" t="s">
        <v>11</v>
      </c>
      <c r="F3" s="31" t="s">
        <v>12</v>
      </c>
      <c r="G3" s="31" t="s">
        <v>10</v>
      </c>
      <c r="H3" s="31" t="s">
        <v>11</v>
      </c>
      <c r="I3" s="31" t="s">
        <v>12</v>
      </c>
      <c r="J3" s="31" t="s">
        <v>10</v>
      </c>
      <c r="K3" s="31" t="s">
        <v>11</v>
      </c>
      <c r="L3" s="31" t="s">
        <v>12</v>
      </c>
      <c r="M3" s="31" t="s">
        <v>10</v>
      </c>
      <c r="N3" s="31" t="s">
        <v>11</v>
      </c>
      <c r="O3" s="31" t="s">
        <v>12</v>
      </c>
      <c r="P3" s="31" t="s">
        <v>10</v>
      </c>
      <c r="Q3" s="31" t="s">
        <v>11</v>
      </c>
      <c r="R3" s="31" t="s">
        <v>12</v>
      </c>
      <c r="S3" s="31" t="s">
        <v>10</v>
      </c>
      <c r="T3" s="31" t="s">
        <v>11</v>
      </c>
      <c r="U3" s="31" t="s">
        <v>12</v>
      </c>
      <c r="V3" s="31" t="s">
        <v>10</v>
      </c>
      <c r="W3" s="31" t="s">
        <v>11</v>
      </c>
      <c r="X3" s="31" t="s">
        <v>12</v>
      </c>
      <c r="Y3" s="31" t="s">
        <v>10</v>
      </c>
      <c r="Z3" s="31" t="s">
        <v>11</v>
      </c>
      <c r="AA3" s="31" t="s">
        <v>12</v>
      </c>
      <c r="AB3" s="31" t="s">
        <v>10</v>
      </c>
      <c r="AC3" s="31" t="s">
        <v>11</v>
      </c>
      <c r="AD3" s="31" t="s">
        <v>12</v>
      </c>
      <c r="AE3" s="31" t="s">
        <v>10</v>
      </c>
      <c r="AF3" s="31" t="s">
        <v>11</v>
      </c>
      <c r="AG3" s="31" t="s">
        <v>12</v>
      </c>
      <c r="AH3" s="31" t="s">
        <v>10</v>
      </c>
      <c r="AI3" s="31" t="s">
        <v>11</v>
      </c>
      <c r="AJ3" s="31" t="s">
        <v>12</v>
      </c>
      <c r="AK3" s="31" t="s">
        <v>10</v>
      </c>
      <c r="AL3" s="31" t="s">
        <v>11</v>
      </c>
      <c r="AM3" s="31" t="s">
        <v>12</v>
      </c>
      <c r="AN3" s="31" t="s">
        <v>10</v>
      </c>
      <c r="AO3" s="31" t="s">
        <v>11</v>
      </c>
      <c r="AP3" s="31" t="s">
        <v>12</v>
      </c>
      <c r="AQ3" s="31" t="s">
        <v>10</v>
      </c>
      <c r="AR3" s="31" t="s">
        <v>11</v>
      </c>
      <c r="AS3" s="31" t="s">
        <v>12</v>
      </c>
      <c r="AT3" s="31" t="s">
        <v>10</v>
      </c>
      <c r="AU3" s="31" t="s">
        <v>11</v>
      </c>
      <c r="AV3" s="31" t="s">
        <v>12</v>
      </c>
      <c r="AW3" s="31" t="s">
        <v>10</v>
      </c>
      <c r="AX3" s="31" t="s">
        <v>11</v>
      </c>
      <c r="AY3" s="31" t="s">
        <v>12</v>
      </c>
      <c r="AZ3" s="31" t="s">
        <v>10</v>
      </c>
      <c r="BA3" s="31" t="s">
        <v>11</v>
      </c>
      <c r="BB3" s="31" t="s">
        <v>12</v>
      </c>
      <c r="BC3" s="31" t="s">
        <v>10</v>
      </c>
      <c r="BD3" s="31" t="s">
        <v>11</v>
      </c>
      <c r="BE3" s="31" t="s">
        <v>12</v>
      </c>
      <c r="BF3" s="31" t="s">
        <v>10</v>
      </c>
      <c r="BG3" s="31" t="s">
        <v>11</v>
      </c>
      <c r="BH3" s="31" t="s">
        <v>12</v>
      </c>
      <c r="BI3" s="31" t="s">
        <v>10</v>
      </c>
      <c r="BJ3" s="31" t="s">
        <v>11</v>
      </c>
      <c r="BK3" s="31" t="s">
        <v>12</v>
      </c>
      <c r="BL3" s="31" t="s">
        <v>10</v>
      </c>
      <c r="BM3" s="31" t="s">
        <v>11</v>
      </c>
      <c r="BN3" s="32" t="s">
        <v>12</v>
      </c>
    </row>
    <row r="4" spans="1:66" x14ac:dyDescent="0.4">
      <c r="A4" s="36" t="s">
        <v>61</v>
      </c>
      <c r="B4" s="37" t="s">
        <v>62</v>
      </c>
      <c r="C4" s="37" t="s">
        <v>63</v>
      </c>
      <c r="D4" s="38" t="s">
        <v>64</v>
      </c>
      <c r="E4" s="38" t="s">
        <v>65</v>
      </c>
      <c r="F4" s="38" t="s">
        <v>66</v>
      </c>
      <c r="G4" s="38" t="s">
        <v>67</v>
      </c>
      <c r="H4" s="38" t="s">
        <v>68</v>
      </c>
      <c r="I4" s="38" t="s">
        <v>69</v>
      </c>
      <c r="J4" s="38" t="s">
        <v>70</v>
      </c>
      <c r="K4" s="38" t="s">
        <v>71</v>
      </c>
      <c r="L4" s="38" t="s">
        <v>72</v>
      </c>
      <c r="M4" s="38" t="s">
        <v>73</v>
      </c>
      <c r="N4" s="38" t="s">
        <v>74</v>
      </c>
      <c r="O4" s="38" t="s">
        <v>75</v>
      </c>
      <c r="P4" s="38" t="s">
        <v>76</v>
      </c>
      <c r="Q4" s="38" t="s">
        <v>77</v>
      </c>
      <c r="R4" s="38" t="s">
        <v>78</v>
      </c>
      <c r="S4" s="38" t="s">
        <v>79</v>
      </c>
      <c r="T4" s="38" t="s">
        <v>80</v>
      </c>
      <c r="U4" s="38" t="s">
        <v>81</v>
      </c>
      <c r="V4" s="38" t="s">
        <v>82</v>
      </c>
      <c r="W4" s="38" t="s">
        <v>83</v>
      </c>
      <c r="X4" s="38" t="s">
        <v>84</v>
      </c>
      <c r="Y4" s="38" t="s">
        <v>85</v>
      </c>
      <c r="Z4" s="38" t="s">
        <v>86</v>
      </c>
      <c r="AA4" s="38" t="s">
        <v>87</v>
      </c>
      <c r="AB4" s="38" t="s">
        <v>88</v>
      </c>
      <c r="AC4" s="38" t="s">
        <v>89</v>
      </c>
      <c r="AD4" s="38" t="s">
        <v>90</v>
      </c>
      <c r="AE4" s="38" t="s">
        <v>91</v>
      </c>
      <c r="AF4" s="38" t="s">
        <v>92</v>
      </c>
      <c r="AG4" s="38" t="s">
        <v>93</v>
      </c>
      <c r="AH4" s="38" t="s">
        <v>94</v>
      </c>
      <c r="AI4" s="38" t="s">
        <v>95</v>
      </c>
      <c r="AJ4" s="38" t="s">
        <v>96</v>
      </c>
      <c r="AK4" s="38" t="s">
        <v>97</v>
      </c>
      <c r="AL4" s="38" t="s">
        <v>98</v>
      </c>
      <c r="AM4" s="38" t="s">
        <v>99</v>
      </c>
      <c r="AN4" s="38" t="s">
        <v>100</v>
      </c>
      <c r="AO4" s="38" t="s">
        <v>101</v>
      </c>
      <c r="AP4" s="38" t="s">
        <v>102</v>
      </c>
      <c r="AQ4" s="38" t="s">
        <v>103</v>
      </c>
      <c r="AR4" s="38" t="s">
        <v>104</v>
      </c>
      <c r="AS4" s="38" t="s">
        <v>105</v>
      </c>
      <c r="AT4" s="38" t="s">
        <v>106</v>
      </c>
      <c r="AU4" s="38" t="s">
        <v>107</v>
      </c>
      <c r="AV4" s="38" t="s">
        <v>108</v>
      </c>
      <c r="AW4" s="38" t="s">
        <v>109</v>
      </c>
      <c r="AX4" s="38" t="s">
        <v>110</v>
      </c>
      <c r="AY4" s="38" t="s">
        <v>111</v>
      </c>
      <c r="AZ4" s="38" t="s">
        <v>112</v>
      </c>
      <c r="BA4" s="38" t="s">
        <v>113</v>
      </c>
      <c r="BB4" s="38" t="s">
        <v>114</v>
      </c>
      <c r="BC4" s="38" t="s">
        <v>115</v>
      </c>
      <c r="BD4" s="38" t="s">
        <v>116</v>
      </c>
      <c r="BE4" s="38" t="s">
        <v>117</v>
      </c>
      <c r="BF4" s="38" t="s">
        <v>118</v>
      </c>
      <c r="BG4" s="38" t="s">
        <v>119</v>
      </c>
      <c r="BH4" s="38" t="s">
        <v>120</v>
      </c>
      <c r="BI4" s="38" t="s">
        <v>121</v>
      </c>
      <c r="BJ4" s="38" t="s">
        <v>122</v>
      </c>
      <c r="BK4" s="38" t="s">
        <v>123</v>
      </c>
      <c r="BL4" s="38" t="s">
        <v>124</v>
      </c>
      <c r="BM4" s="38" t="s">
        <v>125</v>
      </c>
      <c r="BN4" s="39" t="s">
        <v>126</v>
      </c>
    </row>
    <row r="5" spans="1:66" x14ac:dyDescent="0.4">
      <c r="A5" s="33">
        <v>1</v>
      </c>
      <c r="B5" s="30">
        <v>20210101</v>
      </c>
      <c r="C5" s="30" t="s">
        <v>129</v>
      </c>
      <c r="D5" s="31" t="s">
        <v>127</v>
      </c>
      <c r="E5" s="31" t="s">
        <v>128</v>
      </c>
      <c r="F5" s="31" t="s">
        <v>14</v>
      </c>
      <c r="G5" s="31" t="s">
        <v>13</v>
      </c>
      <c r="H5" s="31" t="s">
        <v>14</v>
      </c>
      <c r="I5" s="31" t="s">
        <v>17</v>
      </c>
      <c r="J5" s="31" t="s">
        <v>13</v>
      </c>
      <c r="K5" s="31" t="s">
        <v>13</v>
      </c>
      <c r="L5" s="31" t="s">
        <v>14</v>
      </c>
      <c r="M5" s="31" t="s">
        <v>13</v>
      </c>
      <c r="N5" s="31" t="s">
        <v>13</v>
      </c>
      <c r="O5" s="31" t="s">
        <v>14</v>
      </c>
      <c r="P5" s="31" t="s">
        <v>13</v>
      </c>
      <c r="Q5" s="31" t="s">
        <v>13</v>
      </c>
      <c r="R5" s="31" t="s">
        <v>14</v>
      </c>
      <c r="S5" s="31" t="s">
        <v>13</v>
      </c>
      <c r="T5" s="31" t="s">
        <v>13</v>
      </c>
      <c r="U5" s="31" t="s">
        <v>14</v>
      </c>
      <c r="V5" s="31" t="s">
        <v>13</v>
      </c>
      <c r="W5" s="31" t="s">
        <v>13</v>
      </c>
      <c r="X5" s="31" t="s">
        <v>14</v>
      </c>
      <c r="Y5" s="31" t="s">
        <v>13</v>
      </c>
      <c r="Z5" s="31" t="s">
        <v>13</v>
      </c>
      <c r="AA5" s="31" t="s">
        <v>14</v>
      </c>
      <c r="AB5" s="31" t="s">
        <v>13</v>
      </c>
      <c r="AC5" s="31" t="s">
        <v>13</v>
      </c>
      <c r="AD5" s="31" t="s">
        <v>14</v>
      </c>
      <c r="AE5" s="31" t="s">
        <v>13</v>
      </c>
      <c r="AF5" s="31" t="s">
        <v>13</v>
      </c>
      <c r="AG5" s="31" t="s">
        <v>14</v>
      </c>
      <c r="AH5" s="31" t="s">
        <v>13</v>
      </c>
      <c r="AI5" s="31" t="s">
        <v>13</v>
      </c>
      <c r="AJ5" s="31" t="s">
        <v>14</v>
      </c>
      <c r="AK5" s="31" t="s">
        <v>13</v>
      </c>
      <c r="AL5" s="31" t="s">
        <v>13</v>
      </c>
      <c r="AM5" s="31" t="s">
        <v>14</v>
      </c>
      <c r="AN5" s="31" t="s">
        <v>13</v>
      </c>
      <c r="AO5" s="31" t="s">
        <v>13</v>
      </c>
      <c r="AP5" s="31" t="s">
        <v>14</v>
      </c>
      <c r="AQ5" s="31" t="s">
        <v>13</v>
      </c>
      <c r="AR5" s="31" t="s">
        <v>13</v>
      </c>
      <c r="AS5" s="31" t="s">
        <v>14</v>
      </c>
      <c r="AT5" s="31" t="s">
        <v>13</v>
      </c>
      <c r="AU5" s="31" t="s">
        <v>13</v>
      </c>
      <c r="AV5" s="31" t="s">
        <v>14</v>
      </c>
      <c r="AW5" s="31" t="s">
        <v>13</v>
      </c>
      <c r="AX5" s="31" t="s">
        <v>13</v>
      </c>
      <c r="AY5" s="31" t="s">
        <v>14</v>
      </c>
      <c r="AZ5" s="31" t="s">
        <v>13</v>
      </c>
      <c r="BA5" s="31" t="s">
        <v>13</v>
      </c>
      <c r="BB5" s="31" t="s">
        <v>14</v>
      </c>
      <c r="BC5" s="31" t="s">
        <v>13</v>
      </c>
      <c r="BD5" s="31" t="s">
        <v>13</v>
      </c>
      <c r="BE5" s="31" t="s">
        <v>14</v>
      </c>
      <c r="BF5" s="31" t="s">
        <v>13</v>
      </c>
      <c r="BG5" s="31" t="s">
        <v>13</v>
      </c>
      <c r="BH5" s="31" t="s">
        <v>14</v>
      </c>
      <c r="BI5" s="31" t="s">
        <v>13</v>
      </c>
      <c r="BJ5" s="31" t="s">
        <v>13</v>
      </c>
      <c r="BK5" s="31" t="s">
        <v>14</v>
      </c>
      <c r="BL5" s="31" t="s">
        <v>13</v>
      </c>
      <c r="BM5" s="31" t="s">
        <v>13</v>
      </c>
      <c r="BN5" s="34" t="s">
        <v>14</v>
      </c>
    </row>
    <row r="6" spans="1:66" x14ac:dyDescent="0.4">
      <c r="A6" s="33">
        <v>2</v>
      </c>
      <c r="B6" s="30"/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5"/>
    </row>
    <row r="7" spans="1:66" x14ac:dyDescent="0.4">
      <c r="A7" s="33">
        <v>3</v>
      </c>
      <c r="B7" s="30"/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5"/>
    </row>
    <row r="8" spans="1:66" x14ac:dyDescent="0.4">
      <c r="A8" s="33">
        <v>4</v>
      </c>
      <c r="B8" s="30"/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5"/>
    </row>
    <row r="9" spans="1:66" x14ac:dyDescent="0.4">
      <c r="A9" s="33">
        <v>5</v>
      </c>
      <c r="B9" s="30"/>
      <c r="C9" s="30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5"/>
    </row>
    <row r="10" spans="1:66" x14ac:dyDescent="0.4">
      <c r="A10" s="33">
        <v>6</v>
      </c>
      <c r="B10" s="30"/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5"/>
    </row>
    <row r="11" spans="1:66" x14ac:dyDescent="0.4">
      <c r="A11" s="33">
        <v>7</v>
      </c>
      <c r="B11" s="30"/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5"/>
    </row>
    <row r="12" spans="1:66" x14ac:dyDescent="0.4">
      <c r="A12" s="33">
        <v>8</v>
      </c>
      <c r="B12" s="30"/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5"/>
    </row>
    <row r="13" spans="1:66" x14ac:dyDescent="0.4">
      <c r="A13" s="33">
        <v>9</v>
      </c>
      <c r="B13" s="30"/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5"/>
    </row>
    <row r="14" spans="1:66" x14ac:dyDescent="0.4">
      <c r="A14" s="33">
        <v>10</v>
      </c>
      <c r="B14" s="30"/>
      <c r="C14" s="3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5"/>
    </row>
    <row r="15" spans="1:66" x14ac:dyDescent="0.4">
      <c r="A15" s="33">
        <v>11</v>
      </c>
      <c r="B15" s="30"/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5"/>
    </row>
    <row r="16" spans="1:66" x14ac:dyDescent="0.4">
      <c r="A16" s="33">
        <v>12</v>
      </c>
      <c r="B16" s="30"/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5"/>
    </row>
    <row r="17" spans="1:66" x14ac:dyDescent="0.4">
      <c r="A17" s="33">
        <v>13</v>
      </c>
      <c r="B17" s="30"/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5"/>
    </row>
    <row r="18" spans="1:66" x14ac:dyDescent="0.4">
      <c r="A18" s="33">
        <v>14</v>
      </c>
      <c r="B18" s="30"/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5"/>
    </row>
    <row r="19" spans="1:66" x14ac:dyDescent="0.4">
      <c r="A19" s="33">
        <v>15</v>
      </c>
      <c r="B19" s="30"/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5"/>
    </row>
    <row r="20" spans="1:66" x14ac:dyDescent="0.4">
      <c r="A20" s="33">
        <v>16</v>
      </c>
      <c r="B20" s="30"/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5"/>
    </row>
    <row r="21" spans="1:66" x14ac:dyDescent="0.4">
      <c r="A21" s="33">
        <v>17</v>
      </c>
      <c r="B21" s="30"/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5"/>
    </row>
    <row r="22" spans="1:66" x14ac:dyDescent="0.4">
      <c r="A22" s="33">
        <v>18</v>
      </c>
      <c r="B22" s="30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5"/>
    </row>
    <row r="23" spans="1:66" x14ac:dyDescent="0.4">
      <c r="A23" s="33">
        <v>19</v>
      </c>
      <c r="B23" s="30"/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5"/>
    </row>
    <row r="24" spans="1:66" x14ac:dyDescent="0.4">
      <c r="A24" s="33">
        <v>20</v>
      </c>
      <c r="B24" s="30"/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5"/>
    </row>
    <row r="25" spans="1:66" x14ac:dyDescent="0.4">
      <c r="A25" s="33">
        <v>21</v>
      </c>
      <c r="B25" s="30"/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5"/>
    </row>
    <row r="26" spans="1:66" x14ac:dyDescent="0.4">
      <c r="A26" s="33">
        <v>22</v>
      </c>
      <c r="B26" s="30"/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5"/>
    </row>
    <row r="27" spans="1:66" x14ac:dyDescent="0.4">
      <c r="A27" s="33">
        <v>23</v>
      </c>
      <c r="B27" s="30"/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5"/>
    </row>
    <row r="28" spans="1:66" x14ac:dyDescent="0.4">
      <c r="A28" s="33">
        <v>24</v>
      </c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5"/>
    </row>
    <row r="29" spans="1:66" x14ac:dyDescent="0.4">
      <c r="A29" s="33">
        <v>25</v>
      </c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5"/>
    </row>
    <row r="30" spans="1:66" x14ac:dyDescent="0.4">
      <c r="A30" s="33">
        <v>26</v>
      </c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5"/>
    </row>
    <row r="31" spans="1:66" x14ac:dyDescent="0.4">
      <c r="A31" s="33">
        <v>27</v>
      </c>
      <c r="B31" s="30"/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5"/>
    </row>
    <row r="32" spans="1:66" x14ac:dyDescent="0.4">
      <c r="A32" s="33">
        <v>28</v>
      </c>
      <c r="B32" s="30"/>
      <c r="C32" s="30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5"/>
    </row>
    <row r="33" spans="1:66" x14ac:dyDescent="0.4">
      <c r="A33" s="33">
        <v>29</v>
      </c>
      <c r="B33" s="30"/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5"/>
    </row>
    <row r="34" spans="1:66" x14ac:dyDescent="0.4">
      <c r="A34" s="33">
        <v>30</v>
      </c>
      <c r="B34" s="30"/>
      <c r="C34" s="3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5"/>
    </row>
    <row r="35" spans="1:66" x14ac:dyDescent="0.4">
      <c r="A35" s="33">
        <v>31</v>
      </c>
      <c r="B35" s="30"/>
      <c r="C35" s="30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5"/>
    </row>
    <row r="36" spans="1:66" x14ac:dyDescent="0.4">
      <c r="A36" s="33">
        <v>32</v>
      </c>
      <c r="B36" s="30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5"/>
    </row>
    <row r="37" spans="1:66" x14ac:dyDescent="0.4">
      <c r="A37" s="33">
        <v>33</v>
      </c>
      <c r="B37" s="30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5"/>
    </row>
    <row r="38" spans="1:66" x14ac:dyDescent="0.4">
      <c r="A38" s="33">
        <v>34</v>
      </c>
      <c r="B38" s="30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5"/>
    </row>
    <row r="39" spans="1:66" x14ac:dyDescent="0.4">
      <c r="A39" s="33">
        <v>35</v>
      </c>
      <c r="B39" s="30"/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5"/>
    </row>
    <row r="40" spans="1:66" x14ac:dyDescent="0.4">
      <c r="A40" s="33">
        <v>36</v>
      </c>
      <c r="B40" s="30"/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5"/>
    </row>
    <row r="41" spans="1:66" x14ac:dyDescent="0.4">
      <c r="A41" s="33">
        <v>37</v>
      </c>
      <c r="B41" s="30"/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5"/>
    </row>
    <row r="42" spans="1:66" x14ac:dyDescent="0.4">
      <c r="A42" s="33">
        <v>38</v>
      </c>
      <c r="B42" s="30"/>
      <c r="C42" s="3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5"/>
    </row>
    <row r="43" spans="1:66" x14ac:dyDescent="0.4">
      <c r="A43" s="33">
        <v>39</v>
      </c>
      <c r="B43" s="30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5"/>
    </row>
    <row r="44" spans="1:66" x14ac:dyDescent="0.4">
      <c r="A44" s="33">
        <v>40</v>
      </c>
      <c r="B44" s="30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5"/>
    </row>
    <row r="45" spans="1:66" x14ac:dyDescent="0.4">
      <c r="A45" s="33">
        <v>41</v>
      </c>
      <c r="B45" s="30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5"/>
    </row>
    <row r="46" spans="1:66" x14ac:dyDescent="0.4">
      <c r="A46" s="33">
        <v>42</v>
      </c>
      <c r="B46" s="30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5"/>
    </row>
    <row r="47" spans="1:66" x14ac:dyDescent="0.4">
      <c r="A47" s="33">
        <v>43</v>
      </c>
      <c r="B47" s="30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5"/>
    </row>
    <row r="48" spans="1:66" x14ac:dyDescent="0.4">
      <c r="A48" s="33">
        <v>44</v>
      </c>
      <c r="B48" s="30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5"/>
    </row>
    <row r="49" spans="1:66" x14ac:dyDescent="0.4">
      <c r="A49" s="33">
        <v>45</v>
      </c>
      <c r="B49" s="30"/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5"/>
    </row>
    <row r="50" spans="1:66" x14ac:dyDescent="0.4">
      <c r="A50" s="33">
        <v>46</v>
      </c>
      <c r="B50" s="30"/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5"/>
    </row>
    <row r="51" spans="1:66" x14ac:dyDescent="0.4">
      <c r="A51" s="33">
        <v>47</v>
      </c>
      <c r="B51" s="30"/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5"/>
    </row>
    <row r="52" spans="1:66" x14ac:dyDescent="0.4">
      <c r="A52" s="33">
        <v>48</v>
      </c>
      <c r="B52" s="30"/>
      <c r="C52" s="3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5"/>
    </row>
    <row r="53" spans="1:66" x14ac:dyDescent="0.4">
      <c r="A53" s="33">
        <v>49</v>
      </c>
      <c r="B53" s="30"/>
      <c r="C53" s="3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5"/>
    </row>
    <row r="54" spans="1:66" x14ac:dyDescent="0.4">
      <c r="A54" s="33">
        <v>50</v>
      </c>
      <c r="B54" s="30"/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5"/>
    </row>
    <row r="55" spans="1:66" x14ac:dyDescent="0.4">
      <c r="A55" s="33">
        <v>51</v>
      </c>
      <c r="B55" s="30"/>
      <c r="C55" s="3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5"/>
    </row>
    <row r="56" spans="1:66" x14ac:dyDescent="0.4">
      <c r="A56" s="33">
        <v>52</v>
      </c>
      <c r="B56" s="30"/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5"/>
    </row>
    <row r="57" spans="1:66" x14ac:dyDescent="0.4">
      <c r="A57" s="33">
        <v>53</v>
      </c>
      <c r="B57" s="30"/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5"/>
    </row>
    <row r="58" spans="1:66" x14ac:dyDescent="0.4">
      <c r="A58" s="33">
        <v>54</v>
      </c>
      <c r="B58" s="30"/>
      <c r="C58" s="3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5"/>
    </row>
    <row r="59" spans="1:66" x14ac:dyDescent="0.4">
      <c r="A59" s="33">
        <v>55</v>
      </c>
      <c r="B59" s="30"/>
      <c r="C59" s="3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5"/>
    </row>
    <row r="60" spans="1:66" x14ac:dyDescent="0.4">
      <c r="A60" s="33">
        <v>56</v>
      </c>
      <c r="B60" s="30"/>
      <c r="C60" s="3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5"/>
    </row>
    <row r="61" spans="1:66" x14ac:dyDescent="0.4">
      <c r="A61" s="33">
        <v>57</v>
      </c>
      <c r="B61" s="30"/>
      <c r="C61" s="3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5"/>
    </row>
    <row r="62" spans="1:66" x14ac:dyDescent="0.4">
      <c r="A62" s="33">
        <v>58</v>
      </c>
      <c r="B62" s="30"/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5"/>
    </row>
    <row r="63" spans="1:66" x14ac:dyDescent="0.4">
      <c r="A63" s="33">
        <v>59</v>
      </c>
      <c r="B63" s="30"/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5"/>
    </row>
    <row r="64" spans="1:66" x14ac:dyDescent="0.4">
      <c r="A64" s="40">
        <v>60</v>
      </c>
      <c r="B64" s="41"/>
      <c r="C64" s="41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3"/>
    </row>
  </sheetData>
  <mergeCells count="27">
    <mergeCell ref="AW2:AY2"/>
    <mergeCell ref="S2:U2"/>
    <mergeCell ref="D1:O1"/>
    <mergeCell ref="V2:X2"/>
    <mergeCell ref="Y2:AA2"/>
    <mergeCell ref="AB2:AD2"/>
    <mergeCell ref="AE2:AG2"/>
    <mergeCell ref="D2:F2"/>
    <mergeCell ref="G2:I2"/>
    <mergeCell ref="J2:L2"/>
    <mergeCell ref="M2:O2"/>
    <mergeCell ref="P2:R2"/>
    <mergeCell ref="AH2:AJ2"/>
    <mergeCell ref="AK2:AM2"/>
    <mergeCell ref="AN2:AP2"/>
    <mergeCell ref="AQ2:AS2"/>
    <mergeCell ref="AT2:AV2"/>
    <mergeCell ref="P1:AD1"/>
    <mergeCell ref="AE1:AM1"/>
    <mergeCell ref="AN1:AV1"/>
    <mergeCell ref="AW1:BE1"/>
    <mergeCell ref="BF1:BN1"/>
    <mergeCell ref="AZ2:BB2"/>
    <mergeCell ref="BC2:BE2"/>
    <mergeCell ref="BF2:BH2"/>
    <mergeCell ref="BI2:BK2"/>
    <mergeCell ref="BL2:BN2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Normal="100" zoomScaleSheetLayoutView="100" workbookViewId="0">
      <selection sqref="A1:E1"/>
    </sheetView>
  </sheetViews>
  <sheetFormatPr defaultRowHeight="18.75" x14ac:dyDescent="0.4"/>
  <cols>
    <col min="2" max="2" width="30" customWidth="1"/>
    <col min="3" max="5" width="12.625" customWidth="1"/>
  </cols>
  <sheetData>
    <row r="1" spans="1:8" ht="21" x14ac:dyDescent="0.4">
      <c r="A1" s="48" t="s">
        <v>16</v>
      </c>
      <c r="B1" s="48"/>
      <c r="C1" s="48"/>
      <c r="D1" s="48"/>
      <c r="E1" s="48"/>
    </row>
    <row r="2" spans="1:8" x14ac:dyDescent="0.4">
      <c r="A2" s="1"/>
      <c r="B2" s="1"/>
      <c r="C2" s="1"/>
      <c r="D2" s="1"/>
      <c r="E2" s="1"/>
    </row>
    <row r="3" spans="1:8" x14ac:dyDescent="0.4">
      <c r="B3" s="2"/>
      <c r="D3" s="6" t="s">
        <v>9</v>
      </c>
      <c r="E3" s="5" t="str">
        <f>VLOOKUP($H$3,入力シート!$A$5:$U$60,3,0)</f>
        <v>一高太郎</v>
      </c>
      <c r="G3" t="s">
        <v>40</v>
      </c>
      <c r="H3" s="1">
        <v>1</v>
      </c>
    </row>
    <row r="4" spans="1:8" ht="19.5" thickBot="1" x14ac:dyDescent="0.45"/>
    <row r="5" spans="1:8" ht="34.5" thickBot="1" x14ac:dyDescent="0.45">
      <c r="A5" s="3" t="s">
        <v>41</v>
      </c>
      <c r="B5" s="4" t="s">
        <v>18</v>
      </c>
      <c r="C5" s="10" t="s">
        <v>15</v>
      </c>
      <c r="D5" s="11" t="s">
        <v>38</v>
      </c>
      <c r="E5" s="12" t="s">
        <v>39</v>
      </c>
    </row>
    <row r="6" spans="1:8" x14ac:dyDescent="0.4">
      <c r="A6" s="7" t="s">
        <v>4</v>
      </c>
      <c r="B6" s="13" t="s">
        <v>0</v>
      </c>
      <c r="C6" s="14" t="str">
        <f>IF(VLOOKUP($H$3,入力シート!$A$5:$BN$60,4,0)="","",VLOOKUP($H$3,入力シート!$A$5:$BN$60,4,0))</f>
        <v>Ａ</v>
      </c>
      <c r="D6" s="15" t="str">
        <f>IF(VLOOKUP($H$3,入力シート!$A$5:$BN$60,5,0)="","",VLOOKUP($H$3,入力シート!$A$5:$BN$60,5,0))</f>
        <v>Ｂ</v>
      </c>
      <c r="E6" s="16" t="str">
        <f>IF(VLOOKUP($H$3,入力シート!$A$5:$BN$60,6,0)="","",VLOOKUP($H$3,入力シート!$A$5:$BN$60,6,0))</f>
        <v>B</v>
      </c>
    </row>
    <row r="7" spans="1:8" x14ac:dyDescent="0.4">
      <c r="A7" s="8"/>
      <c r="B7" s="17" t="s">
        <v>1</v>
      </c>
      <c r="C7" s="18" t="str">
        <f>IF(VLOOKUP($H$3,入力シート!$A$5:$BN$60,7,0)="","",VLOOKUP($H$3,入力シート!$A$5:$BN$60,7,0))</f>
        <v>A</v>
      </c>
      <c r="D7" s="19" t="str">
        <f>IF(VLOOKUP($H$3,入力シート!$A$5:$BN$60,8,0)="","",VLOOKUP($H$3,入力シート!$A$5:$BN$60,8,0))</f>
        <v>B</v>
      </c>
      <c r="E7" s="20" t="str">
        <f>IF(VLOOKUP($H$3,入力シート!$A$5:$BN$60,9,0)="","",VLOOKUP($H$3,入力シート!$A$5:$BN$60,9,0))</f>
        <v>C</v>
      </c>
    </row>
    <row r="8" spans="1:8" x14ac:dyDescent="0.4">
      <c r="A8" s="8"/>
      <c r="B8" s="17" t="s">
        <v>2</v>
      </c>
      <c r="C8" s="18" t="str">
        <f>IF(VLOOKUP($H$3,入力シート!$A$5:$BN$60,10,0)="","",VLOOKUP($H$3,入力シート!$A$5:$BN$60,10,0))</f>
        <v>A</v>
      </c>
      <c r="D8" s="19" t="str">
        <f>IF(VLOOKUP($H$3,入力シート!$A$5:$BN$60,11,0)="","",VLOOKUP($H$3,入力シート!$A$5:$BN$60,11,0))</f>
        <v>A</v>
      </c>
      <c r="E8" s="20" t="str">
        <f>IF(VLOOKUP($H$3,入力シート!$A$5:$BN$60,12,0)="","",VLOOKUP($H$3,入力シート!$A$5:$BN$60,12,0))</f>
        <v>B</v>
      </c>
    </row>
    <row r="9" spans="1:8" ht="19.5" thickBot="1" x14ac:dyDescent="0.45">
      <c r="A9" s="9"/>
      <c r="B9" s="21" t="s">
        <v>3</v>
      </c>
      <c r="C9" s="22" t="str">
        <f>IF(VLOOKUP($H$3,入力シート!$A$5:$BN$60,13,0)="","",VLOOKUP($H$3,入力シート!$A$5:$BN$60,13,0))</f>
        <v>A</v>
      </c>
      <c r="D9" s="23" t="str">
        <f>IF(VLOOKUP($H$3,入力シート!$A$5:$BN$60,14,0)="","",VLOOKUP($H$3,入力シート!$A$5:$BN$60,14,0))</f>
        <v>A</v>
      </c>
      <c r="E9" s="24" t="str">
        <f>IF(VLOOKUP($H$3,入力シート!$A$5:$BN$60,15,0)="","",VLOOKUP($H$3,入力シート!$A$5:$BN$60,15,0))</f>
        <v>B</v>
      </c>
    </row>
    <row r="10" spans="1:8" x14ac:dyDescent="0.4">
      <c r="A10" s="8" t="s">
        <v>7</v>
      </c>
      <c r="B10" s="13" t="s">
        <v>5</v>
      </c>
      <c r="C10" s="14" t="str">
        <f>IF(VLOOKUP($H$3,入力シート!$A$5:$BN$60,16,0)="","",VLOOKUP($H$3,入力シート!$A$5:$BN$60,16,0))</f>
        <v>A</v>
      </c>
      <c r="D10" s="15" t="str">
        <f>IF(VLOOKUP($H$3,入力シート!$A$5:$BN$60,17,0)="","",VLOOKUP($H$3,入力シート!$A$5:$BN$60,17,0))</f>
        <v>A</v>
      </c>
      <c r="E10" s="16" t="str">
        <f>IF(VLOOKUP($H$3,入力シート!$A$5:$BN$60,18,0)="","",VLOOKUP($H$3,入力シート!$A$5:$BN$60,18,0))</f>
        <v>B</v>
      </c>
    </row>
    <row r="11" spans="1:8" x14ac:dyDescent="0.4">
      <c r="A11" s="8"/>
      <c r="B11" s="17" t="s">
        <v>6</v>
      </c>
      <c r="C11" s="18" t="str">
        <f>IF(VLOOKUP($H$3,入力シート!$A$5:$BN$60,19,0)="","",VLOOKUP($H$3,入力シート!$A$5:$BN$60,19,0))</f>
        <v>A</v>
      </c>
      <c r="D11" s="19" t="str">
        <f>IF(VLOOKUP($H$3,入力シート!$A$5:$BN$60,20,0)="","",VLOOKUP($H$3,入力シート!$A$5:$BN$60,20,0))</f>
        <v>A</v>
      </c>
      <c r="E11" s="20" t="str">
        <f>IF(VLOOKUP($H$3,入力シート!$A$5:$BN$60,21,0)="","",VLOOKUP($H$3,入力シート!$A$5:$BN$60,21,0))</f>
        <v>B</v>
      </c>
    </row>
    <row r="12" spans="1:8" x14ac:dyDescent="0.4">
      <c r="A12" s="8"/>
      <c r="B12" s="17" t="s">
        <v>19</v>
      </c>
      <c r="C12" s="18" t="str">
        <f>IF(VLOOKUP($H$3,入力シート!$A$5:$BN$60,22,0)="","",VLOOKUP($H$3,入力シート!$A$5:$BN$60,22,0))</f>
        <v>A</v>
      </c>
      <c r="D12" s="19" t="str">
        <f>IF(VLOOKUP($H$3,入力シート!$A$5:$BN$60,23,0)="","",VLOOKUP($H$3,入力シート!$A$5:$BN$60,23,0))</f>
        <v>A</v>
      </c>
      <c r="E12" s="20" t="str">
        <f>IF(VLOOKUP($H$3,入力シート!$A$5:$BN$60,24,0)="","",VLOOKUP($H$3,入力シート!$A$5:$BN$60,24,0))</f>
        <v>B</v>
      </c>
    </row>
    <row r="13" spans="1:8" x14ac:dyDescent="0.4">
      <c r="A13" s="8"/>
      <c r="B13" s="17" t="s">
        <v>20</v>
      </c>
      <c r="C13" s="18" t="str">
        <f>IF(VLOOKUP($H$3,入力シート!$A$5:$BN$60,25,0)="","",VLOOKUP($H$3,入力シート!$A$5:$BN$60,25,0))</f>
        <v>A</v>
      </c>
      <c r="D13" s="19" t="str">
        <f>IF(VLOOKUP($H$3,入力シート!$A$5:$BN$60,26,0)="","",VLOOKUP($H$3,入力シート!$A$5:$BN$60,26,0))</f>
        <v>A</v>
      </c>
      <c r="E13" s="20" t="str">
        <f>IF(VLOOKUP($H$3,入力シート!$A$5:$BN$60,27,0)="","",VLOOKUP($H$3,入力シート!$A$5:$BN$60,27,0))</f>
        <v>B</v>
      </c>
    </row>
    <row r="14" spans="1:8" ht="19.5" thickBot="1" x14ac:dyDescent="0.45">
      <c r="A14" s="8"/>
      <c r="B14" s="21" t="s">
        <v>21</v>
      </c>
      <c r="C14" s="22" t="str">
        <f>IF(VLOOKUP($H$3,入力シート!$A$5:$BN$60,28,0)="","",VLOOKUP($H$3,入力シート!$A$5:$BN$60,28,0))</f>
        <v>A</v>
      </c>
      <c r="D14" s="23" t="str">
        <f>IF(VLOOKUP($H$3,入力シート!$A$5:$BN$60,29,0)="","",VLOOKUP($H$3,入力シート!$A$5:$BN$60,29,0))</f>
        <v>A</v>
      </c>
      <c r="E14" s="24" t="str">
        <f>IF(VLOOKUP($H$3,入力シート!$A$5:$BN$60,30,0)="","",VLOOKUP($H$3,入力シート!$A$5:$BN$60,30,0))</f>
        <v>B</v>
      </c>
    </row>
    <row r="15" spans="1:8" x14ac:dyDescent="0.4">
      <c r="A15" s="7" t="s">
        <v>25</v>
      </c>
      <c r="B15" s="13" t="s">
        <v>22</v>
      </c>
      <c r="C15" s="14" t="str">
        <f>IF(VLOOKUP($H$3,入力シート!$A$5:$BN$60,31,0)="","",VLOOKUP($H$3,入力シート!$A$5:$BN$60,31,0))</f>
        <v>A</v>
      </c>
      <c r="D15" s="15" t="str">
        <f>IF(VLOOKUP($H$3,入力シート!$A$5:$BN$60,32,0)="","",VLOOKUP($H$3,入力シート!$A$5:$BN$60,32,0))</f>
        <v>A</v>
      </c>
      <c r="E15" s="16" t="str">
        <f>IF(VLOOKUP($H$3,入力シート!$A$5:$BN$60,33,0)="","",VLOOKUP($H$3,入力シート!$A$5:$BN$60,33,0))</f>
        <v>B</v>
      </c>
    </row>
    <row r="16" spans="1:8" x14ac:dyDescent="0.4">
      <c r="A16" s="8"/>
      <c r="B16" s="17" t="s">
        <v>23</v>
      </c>
      <c r="C16" s="18" t="str">
        <f>IF(VLOOKUP($H$3,入力シート!$A$5:$BN$60,34,0)="","",VLOOKUP($H$3,入力シート!$A$5:$BN$60,34,0))</f>
        <v>A</v>
      </c>
      <c r="D16" s="19" t="str">
        <f>IF(VLOOKUP($H$3,入力シート!$A$5:$BN$60,35,0)="","",VLOOKUP($H$3,入力シート!$A$5:$BN$60,35,0))</f>
        <v>A</v>
      </c>
      <c r="E16" s="20" t="str">
        <f>IF(VLOOKUP($H$3,入力シート!$A$5:$BN$60,36,0)="","",VLOOKUP($H$3,入力シート!$A$5:$BN$60,36,0))</f>
        <v>B</v>
      </c>
    </row>
    <row r="17" spans="1:5" ht="19.5" thickBot="1" x14ac:dyDescent="0.45">
      <c r="A17" s="9"/>
      <c r="B17" s="21" t="s">
        <v>24</v>
      </c>
      <c r="C17" s="22" t="str">
        <f>IF(VLOOKUP($H$3,入力シート!$A$5:$BN$60,37,0)="","",VLOOKUP($H$3,入力シート!$A$5:$BN$60,37,0))</f>
        <v>A</v>
      </c>
      <c r="D17" s="23" t="str">
        <f>IF(VLOOKUP($H$3,入力シート!$A$5:$BN$60,38,0)="","",VLOOKUP($H$3,入力シート!$A$5:$BN$60,38,0))</f>
        <v>A</v>
      </c>
      <c r="E17" s="24" t="str">
        <f>IF(VLOOKUP($H$3,入力シート!$A$5:$BN$60,39,0)="","",VLOOKUP($H$3,入力シート!$A$5:$BN$60,39,0))</f>
        <v>B</v>
      </c>
    </row>
    <row r="18" spans="1:5" x14ac:dyDescent="0.4">
      <c r="A18" s="8" t="s">
        <v>26</v>
      </c>
      <c r="B18" s="13" t="s">
        <v>27</v>
      </c>
      <c r="C18" s="14" t="str">
        <f>IF(VLOOKUP($H$3,入力シート!$A$5:$BN$60,40,0)="","",VLOOKUP($H$3,入力シート!$A$5:$BN$60,40,0))</f>
        <v>A</v>
      </c>
      <c r="D18" s="15" t="str">
        <f>IF(VLOOKUP($H$3,入力シート!$A$5:$BN$60,41,0)="","",VLOOKUP($H$3,入力シート!$A$5:$BN$60,41,0))</f>
        <v>A</v>
      </c>
      <c r="E18" s="16" t="str">
        <f>IF(VLOOKUP($H$3,入力シート!$A$5:$BN$60,42,0)="","",VLOOKUP($H$3,入力シート!$A$5:$BN$60,42,0))</f>
        <v>B</v>
      </c>
    </row>
    <row r="19" spans="1:5" x14ac:dyDescent="0.4">
      <c r="A19" s="8"/>
      <c r="B19" s="17" t="s">
        <v>28</v>
      </c>
      <c r="C19" s="18" t="str">
        <f>IF(VLOOKUP($H$3,入力シート!$A$5:$BN$60,43,0)="","",VLOOKUP($H$3,入力シート!$A$5:$BN$60,43,0))</f>
        <v>A</v>
      </c>
      <c r="D19" s="19" t="str">
        <f>IF(VLOOKUP($H$3,入力シート!$A$5:$BN$60,44,0)="","",VLOOKUP($H$3,入力シート!$A$5:$BN$60,44,0))</f>
        <v>A</v>
      </c>
      <c r="E19" s="20" t="str">
        <f>IF(VLOOKUP($H$3,入力シート!$A$5:$BN$60,45,0)="","",VLOOKUP($H$3,入力シート!$A$5:$BN$60,45,0))</f>
        <v>B</v>
      </c>
    </row>
    <row r="20" spans="1:5" ht="19.5" thickBot="1" x14ac:dyDescent="0.45">
      <c r="A20" s="8"/>
      <c r="B20" s="21" t="s">
        <v>29</v>
      </c>
      <c r="C20" s="22" t="str">
        <f>IF(VLOOKUP($H$3,入力シート!$A$5:$BN$60,46,0)="","",VLOOKUP($H$3,入力シート!$A$5:$BN$60,46,0))</f>
        <v>A</v>
      </c>
      <c r="D20" s="23" t="str">
        <f>IF(VLOOKUP($H$3,入力シート!$A$5:$BN$60,47,0)="","",VLOOKUP($H$3,入力シート!$A$5:$BN$60,47,0))</f>
        <v>A</v>
      </c>
      <c r="E20" s="24" t="str">
        <f>IF(VLOOKUP($H$3,入力シート!$A$5:$BN$60,48,0)="","",VLOOKUP($H$3,入力シート!$A$5:$BN$60,48,0))</f>
        <v>B</v>
      </c>
    </row>
    <row r="21" spans="1:5" x14ac:dyDescent="0.4">
      <c r="A21" s="7" t="s">
        <v>30</v>
      </c>
      <c r="B21" s="13" t="s">
        <v>31</v>
      </c>
      <c r="C21" s="14" t="str">
        <f>IF(VLOOKUP($H$3,入力シート!$A$5:$BN$60,49,0)="","",VLOOKUP($H$3,入力シート!$A$5:$BN$60,49,0))</f>
        <v>A</v>
      </c>
      <c r="D21" s="15" t="str">
        <f>IF(VLOOKUP($H$3,入力シート!$A$5:$BN$60,50,0)="","",VLOOKUP($H$3,入力シート!$A$5:$BN$60,50,0))</f>
        <v>A</v>
      </c>
      <c r="E21" s="16" t="str">
        <f>IF(VLOOKUP($H$3,入力シート!$A$5:$BN$60,51,0)="","",VLOOKUP($H$3,入力シート!$A$5:$BN$60,51,0))</f>
        <v>B</v>
      </c>
    </row>
    <row r="22" spans="1:5" x14ac:dyDescent="0.4">
      <c r="A22" s="8"/>
      <c r="B22" s="17" t="s">
        <v>32</v>
      </c>
      <c r="C22" s="18" t="str">
        <f>IF(VLOOKUP($H$3,入力シート!$A$5:$BN$60,52,0)="","",VLOOKUP($H$3,入力シート!$A$5:$BN$60,52,0))</f>
        <v>A</v>
      </c>
      <c r="D22" s="19" t="str">
        <f>IF(VLOOKUP($H$3,入力シート!$A$5:$BN$60,53,0)="","",VLOOKUP($H$3,入力シート!$A$5:$BN$60,53,0))</f>
        <v>A</v>
      </c>
      <c r="E22" s="20" t="str">
        <f>IF(VLOOKUP($H$3,入力シート!$A$5:$BN$60,54,0)="","",VLOOKUP($H$3,入力シート!$A$5:$BN$60,54,0))</f>
        <v>B</v>
      </c>
    </row>
    <row r="23" spans="1:5" ht="19.5" thickBot="1" x14ac:dyDescent="0.45">
      <c r="A23" s="9"/>
      <c r="B23" s="21" t="s">
        <v>33</v>
      </c>
      <c r="C23" s="22" t="str">
        <f>IF(VLOOKUP($H$3,入力シート!$A$5:$BN$60,55,0)="","",VLOOKUP($H$3,入力シート!$A$5:$BN$60,55,0))</f>
        <v>A</v>
      </c>
      <c r="D23" s="23" t="str">
        <f>IF(VLOOKUP($H$3,入力シート!$A$5:$BN$60,56,0)="","",VLOOKUP($H$3,入力シート!$A$5:$BN$60,56,0))</f>
        <v>A</v>
      </c>
      <c r="E23" s="24" t="str">
        <f>IF(VLOOKUP($H$3,入力シート!$A$5:$BN$60,57,0)="","",VLOOKUP($H$3,入力シート!$A$5:$BN$60,57,0))</f>
        <v>B</v>
      </c>
    </row>
    <row r="24" spans="1:5" x14ac:dyDescent="0.4">
      <c r="A24" s="8" t="s">
        <v>34</v>
      </c>
      <c r="B24" s="13" t="s">
        <v>35</v>
      </c>
      <c r="C24" s="14" t="str">
        <f>IF(VLOOKUP($H$3,入力シート!$A$5:$BN$60,58,0)="","",VLOOKUP($H$3,入力シート!$A$5:$BN$60,58,0))</f>
        <v>A</v>
      </c>
      <c r="D24" s="15" t="str">
        <f>IF(VLOOKUP($H$3,入力シート!$A$5:$BN$60,59,0)="","",VLOOKUP($H$3,入力シート!$A$5:$BN$60,59,0))</f>
        <v>A</v>
      </c>
      <c r="E24" s="16" t="str">
        <f>IF(VLOOKUP($H$3,入力シート!$A$5:$BN$60,60,0)="","",VLOOKUP($H$3,入力シート!$A$5:$BN$60,60,0))</f>
        <v>B</v>
      </c>
    </row>
    <row r="25" spans="1:5" x14ac:dyDescent="0.4">
      <c r="A25" s="8"/>
      <c r="B25" s="17" t="s">
        <v>36</v>
      </c>
      <c r="C25" s="18" t="str">
        <f>IF(VLOOKUP($H$3,入力シート!$A$5:$BN$60,61,0)="","",VLOOKUP($H$3,入力シート!$A$5:$BN$60,61,0))</f>
        <v>A</v>
      </c>
      <c r="D25" s="19" t="str">
        <f>IF(VLOOKUP($H$3,入力シート!$A$5:$BN$60,62,0)="","",VLOOKUP($H$3,入力シート!$A$5:$BN$60,62,0))</f>
        <v>A</v>
      </c>
      <c r="E25" s="20" t="str">
        <f>IF(VLOOKUP($H$3,入力シート!$A$5:$BN$60,63,0)="","",VLOOKUP($H$3,入力シート!$A$5:$BN$60,63,0))</f>
        <v>B</v>
      </c>
    </row>
    <row r="26" spans="1:5" ht="19.5" thickBot="1" x14ac:dyDescent="0.45">
      <c r="A26" s="9"/>
      <c r="B26" s="21" t="s">
        <v>37</v>
      </c>
      <c r="C26" s="22" t="str">
        <f>IF(VLOOKUP($H$3,入力シート!$A$5:$BN$60,64,0)="","",VLOOKUP($H$3,入力シート!$A$5:$BN$60,64,0))</f>
        <v>A</v>
      </c>
      <c r="D26" s="23" t="str">
        <f>IF(VLOOKUP($H$3,入力シート!$A$5:$BN$60,65,0)="","",VLOOKUP($H$3,入力シート!$A$5:$BN$60,65,0))</f>
        <v>A</v>
      </c>
      <c r="E26" s="24" t="str">
        <f>IF(VLOOKUP($H$3,入力シート!$A$5:$BN$60,66,0)="","",VLOOKUP($H$3,入力シート!$A$5:$BN$60,66,0))</f>
        <v>B</v>
      </c>
    </row>
  </sheetData>
  <mergeCells count="1">
    <mergeCell ref="A1:E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入力シート</vt:lpstr>
      <vt:lpstr>観点別評価シート</vt:lpstr>
      <vt:lpstr>観点別評価シート!Print_Area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2021-08-27T10:56:15Z</cp:lastPrinted>
  <dcterms:created xsi:type="dcterms:W3CDTF">2021-08-27T10:31:19Z</dcterms:created>
  <dcterms:modified xsi:type="dcterms:W3CDTF">2022-01-28T10:22:23Z</dcterms:modified>
</cp:coreProperties>
</file>